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3140" tabRatio="707" activeTab="1"/>
  </bookViews>
  <sheets>
    <sheet name="RESUMO" sheetId="29" r:id="rId1"/>
    <sheet name="PO - RUA JAIME CAMPOS" sheetId="3" r:id="rId2"/>
    <sheet name="COMPOSIÇÃO" sheetId="28" r:id="rId3"/>
    <sheet name="COMPOSICAO BDI" sheetId="32" r:id="rId4"/>
    <sheet name="CRONOGRAMA" sheetId="26" r:id="rId5"/>
  </sheets>
  <externalReferences>
    <externalReference r:id="rId6"/>
    <externalReference r:id="rId7"/>
  </externalReferences>
  <definedNames>
    <definedName name="_INS05" localSheetId="3">[1]INSUMOS!$C$12</definedName>
    <definedName name="_INS06" localSheetId="3">[1]INSUMOS!$C$14</definedName>
    <definedName name="_INS11" localSheetId="3">[1]INSUMOS!$C$20</definedName>
    <definedName name="_INS42" localSheetId="3">[1]INSUMOS!$C$61</definedName>
    <definedName name="_INS47" localSheetId="3">[1]INSUMOS!$C$66</definedName>
    <definedName name="_INS48" localSheetId="3">[2]INSUMOS!$C$66</definedName>
    <definedName name="_xlnm.Print_Area" localSheetId="2">COMPOSIÇÃO!$A$1:$L$81</definedName>
    <definedName name="_xlnm.Print_Area" localSheetId="4">CRONOGRAMA!$A$1:$F$24</definedName>
    <definedName name="_xlnm.Print_Area" localSheetId="1">'PO - RUA JAIME CAMPOS'!$A$1:$M$25</definedName>
    <definedName name="BDI" localSheetId="3">[1]INSUMOS!$C$56</definedName>
    <definedName name="Envelopamento">'PO - RUA JAIME CAMPOS'!#REF!</definedName>
    <definedName name="escav_linear">'PO - RUA JAIME CAMPOS'!#REF!</definedName>
    <definedName name="Num_CH">'PO - RUA JAIME CAMPOS'!#REF!</definedName>
    <definedName name="Num_CX">'PO - RUA JAIME CAMPOS'!#REF!</definedName>
    <definedName name="Num_Poste">'PO - RUA JAIME CAMPOS'!$G$17</definedName>
    <definedName name="_xlnm.Print_Titles" localSheetId="2">COMPOSIÇÃO!$1:$6</definedName>
    <definedName name="_xlnm.Print_Titles" localSheetId="1">'PO - RUA JAIME CAMPOS'!$1:$9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4" i="28" l="1"/>
  <c r="D18" i="3" l="1"/>
  <c r="D17" i="3"/>
  <c r="L35" i="28"/>
  <c r="L34" i="28"/>
  <c r="L33" i="28"/>
  <c r="L32" i="28"/>
  <c r="L31" i="28"/>
  <c r="L30" i="28"/>
  <c r="L29" i="28"/>
  <c r="L26" i="28"/>
  <c r="L25" i="28"/>
  <c r="L24" i="28"/>
  <c r="A22" i="28"/>
  <c r="L27" i="28" l="1"/>
  <c r="L36" i="28"/>
  <c r="L38" i="28" l="1"/>
  <c r="I17" i="3" s="1"/>
  <c r="J57" i="28"/>
  <c r="A43" i="28" l="1"/>
  <c r="A65" i="28"/>
  <c r="L51" i="28" l="1"/>
  <c r="L52" i="28" l="1"/>
  <c r="L50" i="28"/>
  <c r="L57" i="28" l="1"/>
  <c r="L55" i="28"/>
  <c r="D19" i="3" l="1"/>
  <c r="L56" i="28" l="1"/>
  <c r="L53" i="28"/>
  <c r="L47" i="28"/>
  <c r="A15" i="32" l="1"/>
  <c r="L69" i="28" l="1"/>
  <c r="C4" i="32" l="1"/>
  <c r="B4" i="26"/>
  <c r="A9" i="3" l="1"/>
  <c r="L46" i="28" l="1"/>
  <c r="L45" i="28"/>
  <c r="L58" i="28" l="1"/>
  <c r="L48" i="28"/>
  <c r="L60" i="28" l="1"/>
  <c r="I18" i="3" s="1"/>
  <c r="L18" i="3" l="1"/>
  <c r="J18" i="3"/>
  <c r="B29" i="32"/>
  <c r="L68" i="28"/>
  <c r="L67" i="28"/>
  <c r="L14" i="28"/>
  <c r="L13" i="28"/>
  <c r="L12" i="28"/>
  <c r="L11" i="3"/>
  <c r="F6" i="3" l="1"/>
  <c r="K18" i="3" s="1"/>
  <c r="M18" i="3" s="1"/>
  <c r="L70" i="28"/>
  <c r="L17" i="3" l="1"/>
  <c r="J17" i="3" l="1"/>
  <c r="L72" i="28" l="1"/>
  <c r="I19" i="3" s="1"/>
  <c r="L19" i="3" l="1"/>
  <c r="K19" i="3"/>
  <c r="M19" i="3" s="1"/>
  <c r="D14" i="3"/>
  <c r="B14" i="26" l="1"/>
  <c r="B11" i="29" l="1"/>
  <c r="L15" i="28" l="1"/>
  <c r="L17" i="28" s="1"/>
  <c r="I14" i="3" s="1"/>
  <c r="B6" i="26"/>
  <c r="B5" i="28"/>
  <c r="B4" i="28"/>
  <c r="B3" i="28"/>
  <c r="L14" i="3" l="1"/>
  <c r="J14" i="3"/>
  <c r="L15" i="3" l="1"/>
  <c r="A76" i="28"/>
  <c r="B10" i="29" l="1"/>
  <c r="B9" i="29"/>
  <c r="B12" i="26"/>
  <c r="B10" i="26"/>
  <c r="O15" i="3" l="1"/>
  <c r="A14" i="29"/>
  <c r="A18" i="26"/>
  <c r="E79" i="28"/>
  <c r="B21" i="26" s="1"/>
  <c r="B18" i="29" s="1"/>
  <c r="E80" i="28"/>
  <c r="B22" i="26" s="1"/>
  <c r="E81" i="28"/>
  <c r="B23" i="26" s="1"/>
  <c r="E78" i="28"/>
  <c r="B20" i="26" s="1"/>
  <c r="B17" i="29" s="1"/>
  <c r="B6" i="29"/>
  <c r="B4" i="29"/>
  <c r="A5" i="29"/>
  <c r="A6" i="29"/>
  <c r="A4" i="29"/>
  <c r="B5" i="26"/>
  <c r="B19" i="29" l="1"/>
  <c r="B20" i="29"/>
  <c r="L12" i="3"/>
  <c r="B5" i="29"/>
  <c r="K11" i="3" l="1"/>
  <c r="K17" i="3"/>
  <c r="K14" i="3"/>
  <c r="M11" i="3" l="1"/>
  <c r="M17" i="3"/>
  <c r="M14" i="3"/>
  <c r="M12" i="3" l="1"/>
  <c r="M15" i="3"/>
  <c r="L20" i="3"/>
  <c r="M20" i="3" l="1"/>
  <c r="D14" i="26" s="1"/>
  <c r="D11" i="29" s="1"/>
  <c r="D12" i="26"/>
  <c r="D10" i="26"/>
  <c r="L9" i="3"/>
  <c r="M9" i="3" l="1"/>
  <c r="D16" i="26" s="1"/>
  <c r="C10" i="26" s="1"/>
  <c r="C9" i="29" s="1"/>
  <c r="F13" i="26"/>
  <c r="D10" i="29"/>
  <c r="E13" i="26"/>
  <c r="F11" i="26"/>
  <c r="D9" i="29"/>
  <c r="E11" i="26"/>
  <c r="E15" i="26"/>
  <c r="F15" i="26"/>
  <c r="D12" i="29" l="1"/>
  <c r="E16" i="26"/>
  <c r="C14" i="26"/>
  <c r="C11" i="29" s="1"/>
  <c r="C12" i="26"/>
  <c r="C10" i="29" s="1"/>
  <c r="F16" i="26"/>
  <c r="C12" i="29" l="1"/>
  <c r="C16" i="26"/>
</calcChain>
</file>

<file path=xl/sharedStrings.xml><?xml version="1.0" encoding="utf-8"?>
<sst xmlns="http://schemas.openxmlformats.org/spreadsheetml/2006/main" count="246" uniqueCount="120">
  <si>
    <t xml:space="preserve">OBJETO:   </t>
  </si>
  <si>
    <t>ENDEREÇO:</t>
  </si>
  <si>
    <t xml:space="preserve"> BDI: </t>
  </si>
  <si>
    <t xml:space="preserve">ITEM </t>
  </si>
  <si>
    <t>UNID</t>
  </si>
  <si>
    <t>QTDE</t>
  </si>
  <si>
    <t>UND</t>
  </si>
  <si>
    <t>M</t>
  </si>
  <si>
    <t>-</t>
  </si>
  <si>
    <t>DESCRIÇÃO</t>
  </si>
  <si>
    <t>VALOR UNIT.</t>
  </si>
  <si>
    <t>ITEM</t>
  </si>
  <si>
    <t>FONTE DE PREÇOS</t>
  </si>
  <si>
    <t>CÓDIGO</t>
  </si>
  <si>
    <t>COTAÇÃO</t>
  </si>
  <si>
    <t>SINAPI</t>
  </si>
  <si>
    <t>COMPOSIÇÃO 1</t>
  </si>
  <si>
    <t>FONTE</t>
  </si>
  <si>
    <t>QTDE.</t>
  </si>
  <si>
    <t>VALOR TOTAL</t>
  </si>
  <si>
    <t>H</t>
  </si>
  <si>
    <t>ELETRICISTA COM ENCARGOS COMPLEMENTARES</t>
  </si>
  <si>
    <t>COMP.1</t>
  </si>
  <si>
    <t>COMP.2</t>
  </si>
  <si>
    <t xml:space="preserve"> TOTALS/ BDI</t>
  </si>
  <si>
    <t>MUNICIPIO :</t>
  </si>
  <si>
    <t>PLANILHA ORÇAMENTÁRIA</t>
  </si>
  <si>
    <t>CRONOGRAMA FÍSICO-FINANCEIRO</t>
  </si>
  <si>
    <t>%</t>
  </si>
  <si>
    <t>M²</t>
  </si>
  <si>
    <t>PIS</t>
  </si>
  <si>
    <t>ISSQN</t>
  </si>
  <si>
    <t>Prop.:</t>
  </si>
  <si>
    <t xml:space="preserve">Obra: </t>
  </si>
  <si>
    <t xml:space="preserve">Local: </t>
  </si>
  <si>
    <t>AC</t>
  </si>
  <si>
    <t>L</t>
  </si>
  <si>
    <t>P.UNIT (S/BDI)</t>
  </si>
  <si>
    <t>P.UNIT (C/BDI)</t>
  </si>
  <si>
    <t>MATERIAL</t>
  </si>
  <si>
    <t xml:space="preserve">SUBTOTAL </t>
  </si>
  <si>
    <t>CUSTO UNITÁRIO TOTAL S/ BDI</t>
  </si>
  <si>
    <t>DIAS</t>
  </si>
  <si>
    <t>COMPOSIÇÃO DE CUSTO UNITÁRIO</t>
  </si>
  <si>
    <t>ETAPAS DA OBRA</t>
  </si>
  <si>
    <t>TOTAL</t>
  </si>
  <si>
    <t>SERVIÇOS  PRELIMINARES</t>
  </si>
  <si>
    <t>RESUMO</t>
  </si>
  <si>
    <t>1.0</t>
  </si>
  <si>
    <t>PROFISSIONAL</t>
  </si>
  <si>
    <t>________________________________________________</t>
  </si>
  <si>
    <t>ADMINISTRAÇÃO LOCAL</t>
  </si>
  <si>
    <t>1.</t>
  </si>
  <si>
    <t>1.1</t>
  </si>
  <si>
    <t>2.1</t>
  </si>
  <si>
    <t>3.</t>
  </si>
  <si>
    <t>3.1</t>
  </si>
  <si>
    <t>3.2</t>
  </si>
  <si>
    <t xml:space="preserve">TOTAL DO ITEM </t>
  </si>
  <si>
    <t>2.0</t>
  </si>
  <si>
    <t>3.0</t>
  </si>
  <si>
    <t xml:space="preserve"> TOTALC/ BDI</t>
  </si>
  <si>
    <t>2.</t>
  </si>
  <si>
    <t xml:space="preserve">VALOR TOTAL DO ÍTEM </t>
  </si>
  <si>
    <t>TOTAL DA OBRA</t>
  </si>
  <si>
    <t>MELHORIA EM ILUMINAÇÃO PÚBLICA</t>
  </si>
  <si>
    <t>ADMINISTRAÇÃO LOCAL DE OBRA</t>
  </si>
  <si>
    <t xml:space="preserve">SUBTOTAL MATERIAIS </t>
  </si>
  <si>
    <t>SERVIÇOS</t>
  </si>
  <si>
    <t xml:space="preserve">SUBTOTAL SERVIÇOS </t>
  </si>
  <si>
    <t>COMPOSIÇÃO 3</t>
  </si>
  <si>
    <t>CREA 18676 / DF</t>
  </si>
  <si>
    <t>MARCUS PAULO SILVA ROCHA AGUIAR</t>
  </si>
  <si>
    <t>COMPOSIÇÃO 2</t>
  </si>
  <si>
    <t>PARAFUSO M16 EM ACO GALVANIZADO, COMPRIMENTO = 250 MM, DIAMETRO = 16 MM, ROSCA MAQUINA, CABECA QUADRADA</t>
  </si>
  <si>
    <t>COMP.3</t>
  </si>
  <si>
    <t xml:space="preserve">            </t>
  </si>
  <si>
    <r>
      <t xml:space="preserve">COMPOSIÇÃO DO BDI </t>
    </r>
    <r>
      <rPr>
        <b/>
        <vertAlign val="superscript"/>
        <sz val="14"/>
        <rFont val="Arial"/>
        <family val="2"/>
      </rPr>
      <t>(*)</t>
    </r>
  </si>
  <si>
    <t>Administração central</t>
  </si>
  <si>
    <t xml:space="preserve">Custos financeiros </t>
  </si>
  <si>
    <t>CF</t>
  </si>
  <si>
    <t>Riscos, Seguros e Garantias</t>
  </si>
  <si>
    <t>R</t>
  </si>
  <si>
    <t>Lucro operacional</t>
  </si>
  <si>
    <t>T</t>
  </si>
  <si>
    <t>COFINS</t>
  </si>
  <si>
    <r>
      <rPr>
        <vertAlign val="superscript"/>
        <sz val="8"/>
        <color indexed="8"/>
        <rFont val="Arial"/>
        <family val="2"/>
      </rPr>
      <t>(**)</t>
    </r>
    <r>
      <rPr>
        <sz val="8"/>
        <color indexed="8"/>
        <rFont val="Arial"/>
        <family val="2"/>
      </rPr>
      <t xml:space="preserve"> CONTRIBUIÇÃO PREVIDENCIÁRIA SOBRE A RECEITA BRUTA. ALÍQUOTA DEFINIDA PELA LEI 12.844/2013.</t>
    </r>
  </si>
  <si>
    <r>
      <rPr>
        <vertAlign val="superscript"/>
        <sz val="8"/>
        <color indexed="8"/>
        <rFont val="Arial"/>
        <family val="2"/>
      </rPr>
      <t>(*)</t>
    </r>
    <r>
      <rPr>
        <sz val="8"/>
        <color indexed="8"/>
        <rFont val="Arial"/>
        <family val="2"/>
      </rPr>
      <t xml:space="preserve"> ESTA COMPOSIÇÃO DO BDI SEGUE AS ORIENTAÇÕES DO ACÓRDÃO 2622/2013 DO TCU.</t>
    </r>
  </si>
  <si>
    <t>BDI =</t>
  </si>
  <si>
    <t>((((1+AC)*(1+CF)*(1+R)*(1+L))/(1-(T)))-1)</t>
  </si>
  <si>
    <t>FITA ISOLANTE DE BORRACHA AUTOFUSAO, USO ATE 69 KV (ALTA TENSAO)</t>
  </si>
  <si>
    <t>MUNICÍPIO :</t>
  </si>
  <si>
    <t>74209/001</t>
  </si>
  <si>
    <t>PLACA DE OBRA EM CHAPA DE ACO GALVANIZADO</t>
  </si>
  <si>
    <t>AUXILIAR DE ELETRICISTA COM ENCARGOS COMPLEMENTARES</t>
  </si>
  <si>
    <t>GUINDAUTO HIDRÁULICO, CAPACIDADE MÁXIMA DE CARGA 6200 KG, MOMENTO MÁXIMO DE CARGA 11,7 TM, ALCANCE MÁXIMO HORIZONTAL 9,70 M, INCLUSIVE CAMINHÃO TOCO PBT 16.000 KG, POTÊNCIA DE 189 CV - CHP DIURNO. AF_06/2014</t>
  </si>
  <si>
    <t>FITA ISOLANTE ADESIVA ANTICHAMA, USO ATE 750 V, EM ROLO DE 19 MM X 20 M</t>
  </si>
  <si>
    <t>ENGENHEIRO ELETRICISTA COM ENCARGOS COMPLEMENTARES</t>
  </si>
  <si>
    <t>MESTRE DE OBRAS COM ENCARGOS COMPLEMENTARES</t>
  </si>
  <si>
    <t>90772</t>
  </si>
  <si>
    <t>AUXILIAR DE ESCRITORIO COM ENCARGOS COMPLEMENTARES</t>
  </si>
  <si>
    <t>CHP</t>
  </si>
  <si>
    <t>ESTRUTURAS, LUMINÁRIAS, ELETRODUTOS, CABOS, CONEXÕES E SERVIÇOS DE ESCAVAÇÃO</t>
  </si>
  <si>
    <t>CABO DE COBRE, FLEXIVEL, CLASSE 4 OU 5, ISOLACAO EM PVC/A, ANTICHAMA BWF-B, COBERTURA PVC-ST1, ANTICHAMA BWF-B, 1 CONDUTOR, 0,6/1 KV, SECAO NOMINAL 2,5 MM2</t>
  </si>
  <si>
    <t>RELE FOTOELETRICO INTERNO E EXTERNO BIVOLT 1000 W, DE CONECTOR, SEM BASE</t>
  </si>
  <si>
    <t>FONTE: TABELA SINAPI DEZEMBRO /2018                                                                                                                                              ( com desoneração )</t>
  </si>
  <si>
    <t>REFERÊNCIA:  SINAPI - DEZEMBRO DE 2018</t>
  </si>
  <si>
    <t>BRAÇO ORNAMENTAL TIPO CURVO DUPLO, CONFECCIONADO EM TUBOS DE AÇO 1010/1020 GALVANIZADOS A FOGO E PINTURA ELETROSTÁTICA, COM COMPRIMENTO DE 3 METROS, DIÂMETRO DE 1,3/4" (44,45mm), DE ESPESSURA 3,0mm, COM ADORNO EM CHAPA FINA FRIA DE 1,2mm, TENDO NA EXTREMIDADE SUPERIOR 1 LUVA DE ACRÉSCIMO PARA 60,3mm. BASE PARA FIXAÇÃO EM POSTE DE 550x76x38x38mm, ESPESSURA DE 3/16" (4,76mm)</t>
  </si>
  <si>
    <t>3.3</t>
  </si>
  <si>
    <t>COMPOSIÇÃO 4</t>
  </si>
  <si>
    <t>COMP.4</t>
  </si>
  <si>
    <t>REMOÇÃO DE CONJUNTO DE ILUMINAÇÃO EXISTENTE. TRANSPORTE ATÉ ALMOXARIFADO DA PREFEITURA.</t>
  </si>
  <si>
    <t>APIACÁS - MT</t>
  </si>
  <si>
    <t>Apiacás - MT, 08 de Fevereiro de 2019.</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</si>
  <si>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</si>
  <si>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t>
  </si>
  <si>
    <t>NÚCLEO GALVANIZADO DE 04 ELEMENTOS PARA POSTE CIRCULAR, DIÂMETRO DO TUBO CENTRAL DE  6", COM 04 BRAÇOS DE 250MM X 60,3MM</t>
  </si>
  <si>
    <t>CONECTOR PERFURANTE ISOLADO CDP-70</t>
  </si>
  <si>
    <t>CONJUNTO DE ILUMINAÇÃO COMPOSTO POR 01 NÚCLEO GALVANIZADO DE 04 ELEMENTOS E 04 LUMINÁRIAS LED DE 200W, INCLUINDO CONECTORES ISOLADOS PERFURANTES, RELÉS FOTOELÉTRICOS, CABOS ELÉTRICOS E SERVIÇOS DE INSTALAÇÃO EM POSTE EXISTENTE.</t>
  </si>
  <si>
    <t>RUA JAIME CAMPOS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</si>
</sst>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4" formatCode="_-&quot;R$&quot;\ * #,##0.00_-;\-&quot;R$&quot;\ * #,##0.00_-;_-&quot;R$&quot;\ * &quot;-&quot;??_-;_-@_-"/>
    <numFmt numFmtId="43" formatCode="_-* #,##0.00_-;\-* #,##0.00_-;_-* &quot;-&quot;??_-;_-@_-"/>
    <numFmt numFmtId="164" formatCode="_(* #,##0.00_);_(* \(#,##0.00\);_(* \-??_);_(@_)"/>
    <numFmt numFmtId="165" formatCode="_(* #,##0.00_);_(* \(#,##0.00\);_(* &quot;-&quot;??_);_(@_)"/>
  </numFmts>
  <fonts count="38" x14ac:knownFonts="1">
    <font>
      <sz val="11"/>
      <color theme="1"/>
      <name val="Calibri"/>
      <family val="2"/>
      <scheme val="minor"/>
    </font>
    <font>
      <b/>
      <sz val="11"/>
      <color theme="1"/>
      <name val="Calibri"/>
      <family val="2"/>
      <scheme val="minor"/>
    </font>
    <font>
      <sz val="11"/>
      <color theme="1"/>
      <name val="Calibri"/>
      <family val="2"/>
    </font>
    <font>
      <sz val="10"/>
      <name val="Arial"/>
      <family val="2"/>
    </font>
    <font>
      <sz val="10"/>
      <name val="Arial"/>
      <family val="2"/>
    </font>
    <font>
      <i/>
      <sz val="11"/>
      <color indexed="23"/>
      <name val="Calibri"/>
      <family val="2"/>
    </font>
    <font>
      <sz val="11"/>
      <color theme="1"/>
      <name val="Calibri"/>
      <family val="2"/>
      <scheme val="minor"/>
    </font>
    <font>
      <sz val="12"/>
      <name val="Arial"/>
      <family val="2"/>
    </font>
    <font>
      <sz val="12"/>
      <color theme="1"/>
      <name val="Calibri"/>
      <family val="2"/>
      <scheme val="minor"/>
    </font>
    <font>
      <b/>
      <sz val="18"/>
      <color rgb="FF000000"/>
      <name val="Calibri"/>
      <family val="2"/>
      <scheme val="minor"/>
    </font>
    <font>
      <b/>
      <sz val="11"/>
      <color rgb="FF000000"/>
      <name val="Calibri"/>
      <family val="2"/>
      <scheme val="minor"/>
    </font>
    <font>
      <b/>
      <sz val="13"/>
      <color rgb="FF000000"/>
      <name val="Calibri"/>
      <family val="2"/>
      <scheme val="minor"/>
    </font>
    <font>
      <sz val="13"/>
      <color rgb="FF000000"/>
      <name val="Calibri"/>
      <family val="2"/>
      <scheme val="minor"/>
    </font>
    <font>
      <sz val="11"/>
      <name val="Calibri"/>
      <family val="2"/>
      <scheme val="minor"/>
    </font>
    <font>
      <sz val="9"/>
      <name val="Calibri"/>
      <family val="2"/>
      <scheme val="minor"/>
    </font>
    <font>
      <sz val="12"/>
      <name val="Calibri"/>
      <family val="2"/>
      <scheme val="minor"/>
    </font>
    <font>
      <b/>
      <sz val="11"/>
      <name val="Calibri"/>
      <family val="2"/>
      <scheme val="minor"/>
    </font>
    <font>
      <sz val="10"/>
      <name val="Calibri"/>
      <family val="2"/>
      <scheme val="minor"/>
    </font>
    <font>
      <b/>
      <sz val="12"/>
      <name val="Calibri"/>
      <family val="2"/>
      <scheme val="minor"/>
    </font>
    <font>
      <b/>
      <sz val="10"/>
      <name val="Calibri"/>
      <family val="2"/>
      <scheme val="minor"/>
    </font>
    <font>
      <b/>
      <sz val="14"/>
      <name val="Calibri"/>
      <family val="2"/>
      <scheme val="minor"/>
    </font>
    <font>
      <b/>
      <sz val="14"/>
      <color rgb="FF000000"/>
      <name val="Calibri"/>
      <family val="2"/>
      <scheme val="minor"/>
    </font>
    <font>
      <sz val="14"/>
      <color rgb="FF000000"/>
      <name val="Calibri"/>
      <family val="2"/>
      <scheme val="minor"/>
    </font>
    <font>
      <b/>
      <sz val="9"/>
      <name val="Calibri"/>
      <family val="2"/>
      <scheme val="minor"/>
    </font>
    <font>
      <sz val="12"/>
      <color rgb="FF000000"/>
      <name val="Calibri"/>
      <family val="2"/>
      <scheme val="minor"/>
    </font>
    <font>
      <b/>
      <sz val="11"/>
      <name val="Arial"/>
      <family val="2"/>
    </font>
    <font>
      <b/>
      <sz val="10"/>
      <name val="Arial"/>
      <family val="2"/>
    </font>
    <font>
      <b/>
      <sz val="14"/>
      <name val="Arial"/>
      <family val="2"/>
    </font>
    <font>
      <b/>
      <vertAlign val="superscript"/>
      <sz val="14"/>
      <name val="Arial"/>
      <family val="2"/>
    </font>
    <font>
      <b/>
      <sz val="12"/>
      <name val="Arial"/>
      <family val="2"/>
    </font>
    <font>
      <sz val="11"/>
      <name val="Arial"/>
      <family val="2"/>
    </font>
    <font>
      <b/>
      <sz val="11"/>
      <color rgb="FFFF0000"/>
      <name val="Arial"/>
      <family val="2"/>
    </font>
    <font>
      <sz val="9"/>
      <color theme="1"/>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sz val="10"/>
      <color indexed="8"/>
      <name val="Arial"/>
      <family val="2"/>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77111117893"/>
        <bgColor rgb="FFCCFFCC"/>
      </patternFill>
    </fill>
    <fill>
      <patternFill patternType="solid">
        <fgColor theme="0"/>
        <bgColor indexed="64"/>
      </patternFill>
    </fill>
    <fill>
      <patternFill patternType="solid">
        <fgColor theme="0"/>
        <bgColor rgb="FFCCFFCC"/>
      </patternFill>
    </fill>
    <fill>
      <patternFill patternType="solid">
        <fgColor indexed="22"/>
        <bgColor indexed="64"/>
      </patternFill>
    </fill>
  </fills>
  <borders count="50">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5">
    <xf numFmtId="0" fontId="0" fillId="0" borderId="0"/>
    <xf numFmtId="0" fontId="3" fillId="0" borderId="0"/>
    <xf numFmtId="0" fontId="4" fillId="0" borderId="0"/>
    <xf numFmtId="0" fontId="5" fillId="0" borderId="0" applyNumberForma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310">
    <xf numFmtId="0" fontId="0" fillId="0" borderId="0" xfId="0"/>
    <xf numFmtId="0" fontId="3" fillId="0" borderId="0" xfId="1"/>
    <xf numFmtId="44" fontId="3" fillId="0" borderId="0" xfId="1" applyNumberFormat="1"/>
    <xf numFmtId="0" fontId="1" fillId="0" borderId="2"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xf>
    <xf numFmtId="0" fontId="4" fillId="0" borderId="0" xfId="2"/>
    <xf numFmtId="0" fontId="3" fillId="4" borderId="0" xfId="1" applyFill="1"/>
    <xf numFmtId="0" fontId="3" fillId="0" borderId="0" xfId="1" applyAlignment="1">
      <alignment horizontal="left" wrapText="1"/>
    </xf>
    <xf numFmtId="0" fontId="3" fillId="0" borderId="0" xfId="4"/>
    <xf numFmtId="8" fontId="0" fillId="0" borderId="0" xfId="0" applyNumberFormat="1"/>
    <xf numFmtId="0" fontId="3" fillId="6" borderId="0" xfId="1" applyFill="1"/>
    <xf numFmtId="0" fontId="7" fillId="0" borderId="0" xfId="0" applyFont="1" applyAlignment="1">
      <alignment vertical="center"/>
    </xf>
    <xf numFmtId="10" fontId="7" fillId="0" borderId="0" xfId="8" applyNumberFormat="1"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10" fontId="10" fillId="0" borderId="1" xfId="0" applyNumberFormat="1" applyFont="1" applyBorder="1" applyAlignment="1">
      <alignment vertical="center"/>
    </xf>
    <xf numFmtId="0" fontId="10" fillId="2" borderId="14" xfId="0" applyFont="1" applyFill="1" applyBorder="1" applyAlignment="1">
      <alignment horizontal="center" vertical="center"/>
    </xf>
    <xf numFmtId="8" fontId="16" fillId="0" borderId="0" xfId="0" applyNumberFormat="1" applyFont="1" applyAlignment="1">
      <alignment horizontal="right" vertical="center"/>
    </xf>
    <xf numFmtId="0" fontId="10" fillId="0" borderId="0" xfId="0" applyFont="1" applyAlignment="1">
      <alignment horizontal="left" vertical="center"/>
    </xf>
    <xf numFmtId="0" fontId="17" fillId="0" borderId="0" xfId="1" applyFont="1" applyAlignment="1">
      <alignment horizontal="left" wrapText="1"/>
    </xf>
    <xf numFmtId="0" fontId="17" fillId="0" borderId="0" xfId="1" applyFont="1" applyAlignment="1">
      <alignment horizontal="center"/>
    </xf>
    <xf numFmtId="44" fontId="17" fillId="0" borderId="0" xfId="1" applyNumberFormat="1" applyFont="1"/>
    <xf numFmtId="44" fontId="17" fillId="0" borderId="6" xfId="1" applyNumberFormat="1" applyFont="1" applyBorder="1"/>
    <xf numFmtId="0" fontId="17" fillId="0" borderId="5" xfId="1" applyFont="1" applyBorder="1"/>
    <xf numFmtId="0" fontId="17" fillId="0" borderId="0" xfId="1" applyFont="1"/>
    <xf numFmtId="10" fontId="10" fillId="0" borderId="0" xfId="0" applyNumberFormat="1" applyFont="1" applyAlignment="1">
      <alignment horizontal="left" vertical="center"/>
    </xf>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44" fontId="19" fillId="3" borderId="13" xfId="1" applyNumberFormat="1" applyFont="1" applyFill="1" applyBorder="1" applyAlignment="1">
      <alignment horizontal="center" vertical="center" wrapText="1"/>
    </xf>
    <xf numFmtId="44" fontId="17" fillId="6" borderId="13" xfId="1" applyNumberFormat="1" applyFont="1" applyFill="1" applyBorder="1" applyAlignment="1">
      <alignment horizontal="center" vertical="center"/>
    </xf>
    <xf numFmtId="44" fontId="19" fillId="3" borderId="13" xfId="1" applyNumberFormat="1" applyFont="1" applyFill="1" applyBorder="1" applyAlignment="1">
      <alignment horizontal="center" vertical="center"/>
    </xf>
    <xf numFmtId="0" fontId="19" fillId="0" borderId="0" xfId="1" applyFont="1" applyAlignment="1">
      <alignment horizontal="center" vertical="center" wrapText="1"/>
    </xf>
    <xf numFmtId="44" fontId="19" fillId="0" borderId="6" xfId="1" applyNumberFormat="1" applyFont="1" applyBorder="1" applyAlignment="1">
      <alignment horizontal="center" vertical="center"/>
    </xf>
    <xf numFmtId="44" fontId="19" fillId="3" borderId="8" xfId="1" applyNumberFormat="1" applyFont="1" applyFill="1" applyBorder="1" applyAlignment="1">
      <alignment horizontal="center" vertical="center" wrapText="1"/>
    </xf>
    <xf numFmtId="0" fontId="17" fillId="0" borderId="27" xfId="2" applyFont="1" applyBorder="1"/>
    <xf numFmtId="49" fontId="21" fillId="0" borderId="0" xfId="3" applyNumberFormat="1" applyFont="1" applyAlignment="1">
      <alignment horizontal="left" vertical="center"/>
    </xf>
    <xf numFmtId="10" fontId="21" fillId="0" borderId="0" xfId="3" applyNumberFormat="1" applyFont="1" applyAlignment="1">
      <alignment horizontal="left" vertical="center"/>
    </xf>
    <xf numFmtId="0" fontId="14" fillId="0" borderId="0" xfId="2" applyFont="1"/>
    <xf numFmtId="164" fontId="22" fillId="0" borderId="0" xfId="3" applyNumberFormat="1" applyFont="1" applyAlignment="1">
      <alignment vertical="center"/>
    </xf>
    <xf numFmtId="10" fontId="23" fillId="0" borderId="8" xfId="3" applyNumberFormat="1" applyFont="1" applyBorder="1" applyAlignment="1">
      <alignment horizontal="center" vertical="center"/>
    </xf>
    <xf numFmtId="44" fontId="23" fillId="0" borderId="8" xfId="9" applyFont="1" applyBorder="1" applyAlignment="1">
      <alignment horizontal="center" vertical="center"/>
    </xf>
    <xf numFmtId="44" fontId="23" fillId="7" borderId="8" xfId="3" applyNumberFormat="1" applyFont="1" applyFill="1" applyBorder="1" applyAlignment="1">
      <alignment horizontal="center" vertical="center"/>
    </xf>
    <xf numFmtId="0" fontId="0" fillId="0" borderId="5" xfId="0" applyBorder="1"/>
    <xf numFmtId="0" fontId="1" fillId="0" borderId="25" xfId="0" applyFont="1" applyBorder="1" applyAlignment="1">
      <alignment vertical="center"/>
    </xf>
    <xf numFmtId="0" fontId="1" fillId="0" borderId="26" xfId="0" applyFont="1" applyBorder="1" applyAlignment="1">
      <alignment vertical="center"/>
    </xf>
    <xf numFmtId="0" fontId="1" fillId="0" borderId="34"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19" xfId="0" applyFont="1"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wrapText="1"/>
    </xf>
    <xf numFmtId="0" fontId="1" fillId="0" borderId="32" xfId="0" applyFont="1" applyBorder="1" applyAlignment="1">
      <alignment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10" fontId="18" fillId="0" borderId="10" xfId="8" applyNumberFormat="1" applyFont="1" applyBorder="1" applyAlignment="1">
      <alignment horizontal="center" vertical="center" wrapText="1"/>
    </xf>
    <xf numFmtId="0" fontId="18" fillId="0" borderId="11" xfId="0" applyFont="1" applyBorder="1" applyAlignment="1">
      <alignment vertical="center"/>
    </xf>
    <xf numFmtId="0" fontId="13" fillId="0" borderId="12" xfId="0" applyFont="1" applyBorder="1" applyAlignment="1">
      <alignment horizontal="center" vertical="center"/>
    </xf>
    <xf numFmtId="10" fontId="13" fillId="0" borderId="8" xfId="8" applyNumberFormat="1" applyFont="1" applyBorder="1" applyAlignment="1">
      <alignment horizontal="center" wrapText="1"/>
    </xf>
    <xf numFmtId="9" fontId="16" fillId="8" borderId="33" xfId="8" applyFont="1" applyFill="1" applyBorder="1" applyAlignment="1">
      <alignment horizontal="center" vertical="center" wrapText="1"/>
    </xf>
    <xf numFmtId="0" fontId="15" fillId="0" borderId="0" xfId="0" applyFont="1" applyAlignment="1">
      <alignment vertical="center"/>
    </xf>
    <xf numFmtId="10" fontId="15" fillId="0" borderId="0" xfId="8" applyNumberFormat="1" applyFont="1" applyAlignment="1">
      <alignment vertical="center"/>
    </xf>
    <xf numFmtId="0" fontId="13" fillId="0" borderId="0" xfId="0" applyFont="1" applyAlignment="1">
      <alignment horizontal="center" vertical="center"/>
    </xf>
    <xf numFmtId="4" fontId="17" fillId="0" borderId="0" xfId="9" applyNumberFormat="1" applyFont="1" applyAlignment="1">
      <alignment vertical="center" wrapText="1"/>
    </xf>
    <xf numFmtId="0" fontId="0" fillId="0" borderId="1" xfId="0" applyBorder="1"/>
    <xf numFmtId="8" fontId="0" fillId="6" borderId="0" xfId="0" applyNumberFormat="1" applyFill="1"/>
    <xf numFmtId="0" fontId="0" fillId="6" borderId="0" xfId="0" applyFill="1"/>
    <xf numFmtId="0" fontId="12" fillId="6" borderId="19" xfId="0" applyFont="1" applyFill="1" applyBorder="1" applyAlignment="1">
      <alignment horizontal="left" vertical="center"/>
    </xf>
    <xf numFmtId="0" fontId="13" fillId="0" borderId="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44" fontId="13" fillId="0" borderId="0" xfId="0" applyNumberFormat="1" applyFont="1" applyAlignment="1">
      <alignment horizontal="center" vertical="center"/>
    </xf>
    <xf numFmtId="8" fontId="13" fillId="0" borderId="0" xfId="0" applyNumberFormat="1" applyFont="1" applyAlignment="1">
      <alignment horizontal="center" vertical="center"/>
    </xf>
    <xf numFmtId="44" fontId="4" fillId="0" borderId="0" xfId="2" applyNumberFormat="1"/>
    <xf numFmtId="0" fontId="18" fillId="0" borderId="16" xfId="0" applyFont="1" applyBorder="1" applyAlignment="1">
      <alignment vertical="center"/>
    </xf>
    <xf numFmtId="49" fontId="8" fillId="6" borderId="8" xfId="6" applyNumberFormat="1" applyFont="1" applyFill="1" applyBorder="1" applyAlignment="1">
      <alignment horizontal="center" vertical="center"/>
    </xf>
    <xf numFmtId="0" fontId="15" fillId="0" borderId="31" xfId="0" applyFont="1" applyBorder="1" applyAlignment="1">
      <alignment horizontal="center" vertical="center"/>
    </xf>
    <xf numFmtId="49" fontId="8" fillId="6" borderId="38" xfId="6" applyNumberFormat="1" applyFont="1" applyFill="1" applyBorder="1" applyAlignment="1">
      <alignment horizontal="center" vertical="center"/>
    </xf>
    <xf numFmtId="0" fontId="24" fillId="6" borderId="39" xfId="0" applyFont="1" applyFill="1" applyBorder="1" applyAlignment="1">
      <alignment horizontal="left" vertical="center"/>
    </xf>
    <xf numFmtId="44" fontId="15" fillId="0" borderId="8" xfId="0" applyNumberFormat="1" applyFont="1" applyBorder="1" applyAlignment="1">
      <alignment horizontal="center" vertical="center"/>
    </xf>
    <xf numFmtId="8" fontId="15" fillId="0" borderId="8" xfId="0" applyNumberFormat="1" applyFont="1" applyBorder="1" applyAlignment="1">
      <alignment horizontal="center" vertical="center"/>
    </xf>
    <xf numFmtId="10" fontId="0" fillId="6" borderId="0" xfId="8" applyNumberFormat="1" applyFont="1" applyFill="1"/>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1" fillId="6" borderId="19" xfId="0" applyFont="1" applyFill="1" applyBorder="1" applyAlignment="1">
      <alignment horizontal="left" vertical="center"/>
    </xf>
    <xf numFmtId="0" fontId="0" fillId="0" borderId="7" xfId="0" applyBorder="1" applyAlignment="1">
      <alignment horizontal="center"/>
    </xf>
    <xf numFmtId="0" fontId="0" fillId="0" borderId="0" xfId="0" applyAlignment="1">
      <alignment horizontal="center"/>
    </xf>
    <xf numFmtId="44" fontId="0" fillId="0" borderId="0" xfId="0" applyNumberFormat="1"/>
    <xf numFmtId="44" fontId="10" fillId="2" borderId="30" xfId="0" applyNumberFormat="1" applyFont="1" applyFill="1" applyBorder="1" applyAlignment="1">
      <alignment horizontal="center" vertical="center"/>
    </xf>
    <xf numFmtId="44" fontId="10" fillId="0" borderId="0" xfId="0" applyNumberFormat="1" applyFont="1" applyAlignment="1">
      <alignment horizontal="center" vertical="center"/>
    </xf>
    <xf numFmtId="44" fontId="12" fillId="2" borderId="22" xfId="0" applyNumberFormat="1" applyFont="1" applyFill="1" applyBorder="1" applyAlignment="1">
      <alignment horizontal="center" vertical="center"/>
    </xf>
    <xf numFmtId="44" fontId="15" fillId="0" borderId="22" xfId="0" applyNumberFormat="1" applyFont="1" applyBorder="1" applyAlignment="1">
      <alignment horizontal="center" vertical="center"/>
    </xf>
    <xf numFmtId="44" fontId="11" fillId="6" borderId="8" xfId="0" applyNumberFormat="1" applyFont="1" applyFill="1" applyBorder="1" applyAlignment="1">
      <alignment horizontal="right" vertical="center"/>
    </xf>
    <xf numFmtId="44" fontId="1" fillId="0" borderId="3" xfId="0" applyNumberFormat="1" applyFont="1" applyBorder="1" applyAlignment="1">
      <alignment vertical="center"/>
    </xf>
    <xf numFmtId="44" fontId="10" fillId="0" borderId="6" xfId="0" applyNumberFormat="1" applyFont="1" applyBorder="1" applyAlignment="1">
      <alignment vertical="center"/>
    </xf>
    <xf numFmtId="44" fontId="1" fillId="0" borderId="6" xfId="0" applyNumberFormat="1" applyFont="1" applyBorder="1" applyAlignment="1">
      <alignment horizontal="center" vertical="center" wrapText="1"/>
    </xf>
    <xf numFmtId="44" fontId="10" fillId="2" borderId="43"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44" fontId="15" fillId="0" borderId="13" xfId="0" applyNumberFormat="1" applyFont="1" applyBorder="1" applyAlignment="1">
      <alignment horizontal="center" vertical="center"/>
    </xf>
    <xf numFmtId="44" fontId="11" fillId="6" borderId="13" xfId="0" applyNumberFormat="1" applyFont="1" applyFill="1" applyBorder="1" applyAlignment="1">
      <alignment horizontal="right" vertical="center"/>
    </xf>
    <xf numFmtId="44" fontId="16" fillId="0" borderId="42" xfId="0" applyNumberFormat="1" applyFont="1" applyBorder="1" applyAlignment="1">
      <alignment horizontal="center" vertical="center"/>
    </xf>
    <xf numFmtId="44" fontId="0" fillId="0" borderId="6" xfId="0" applyNumberFormat="1" applyBorder="1"/>
    <xf numFmtId="44" fontId="0" fillId="0" borderId="1" xfId="0" applyNumberFormat="1" applyBorder="1"/>
    <xf numFmtId="44" fontId="0" fillId="0" borderId="21" xfId="0" applyNumberFormat="1" applyBorder="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6" borderId="12" xfId="0" applyFont="1" applyFill="1" applyBorder="1" applyAlignment="1">
      <alignment horizontal="center" vertical="center"/>
    </xf>
    <xf numFmtId="0" fontId="24" fillId="6" borderId="37" xfId="0" applyFont="1" applyFill="1" applyBorder="1" applyAlignment="1">
      <alignment horizontal="center" vertical="center"/>
    </xf>
    <xf numFmtId="0" fontId="11" fillId="6" borderId="15" xfId="0" applyFont="1" applyFill="1" applyBorder="1" applyAlignment="1">
      <alignment horizontal="center" vertical="center"/>
    </xf>
    <xf numFmtId="0" fontId="24" fillId="6" borderId="12" xfId="0" applyFont="1" applyFill="1" applyBorder="1" applyAlignment="1">
      <alignment horizontal="center" vertical="center"/>
    </xf>
    <xf numFmtId="0" fontId="0" fillId="0" borderId="5" xfId="0" applyBorder="1" applyAlignment="1">
      <alignment horizontal="center"/>
    </xf>
    <xf numFmtId="44" fontId="23" fillId="7" borderId="8" xfId="3" applyNumberFormat="1" applyFont="1" applyFill="1" applyBorder="1" applyAlignment="1">
      <alignment vertical="center"/>
    </xf>
    <xf numFmtId="10" fontId="23" fillId="0" borderId="16" xfId="3" applyNumberFormat="1" applyFont="1" applyBorder="1" applyAlignment="1">
      <alignment horizontal="center" vertical="center"/>
    </xf>
    <xf numFmtId="10" fontId="19" fillId="6" borderId="8" xfId="0" applyNumberFormat="1" applyFont="1" applyFill="1" applyBorder="1" applyAlignment="1">
      <alignment horizontal="center" vertical="center"/>
    </xf>
    <xf numFmtId="1" fontId="23" fillId="5" borderId="42" xfId="10" applyNumberFormat="1" applyFont="1" applyFill="1" applyBorder="1" applyAlignment="1">
      <alignment horizontal="center" vertical="top"/>
    </xf>
    <xf numFmtId="44" fontId="13" fillId="0" borderId="13" xfId="10" applyNumberFormat="1" applyFont="1" applyBorder="1" applyAlignment="1">
      <alignment horizontal="right" vertical="center"/>
    </xf>
    <xf numFmtId="44" fontId="16" fillId="8" borderId="33" xfId="0" applyNumberFormat="1" applyFont="1" applyFill="1" applyBorder="1" applyAlignment="1">
      <alignment horizontal="center" vertical="center" wrapText="1"/>
    </xf>
    <xf numFmtId="0" fontId="14" fillId="0" borderId="5" xfId="2" applyFont="1" applyBorder="1" applyAlignment="1">
      <alignment horizontal="left"/>
    </xf>
    <xf numFmtId="10" fontId="21" fillId="0" borderId="6" xfId="3" applyNumberFormat="1" applyFont="1" applyBorder="1" applyAlignment="1">
      <alignment horizontal="left" vertical="center"/>
    </xf>
    <xf numFmtId="0" fontId="14" fillId="0" borderId="6" xfId="2" applyFont="1" applyBorder="1"/>
    <xf numFmtId="49" fontId="21" fillId="0" borderId="5" xfId="3" applyNumberFormat="1" applyFont="1" applyBorder="1" applyAlignment="1">
      <alignment horizontal="left" vertical="center"/>
    </xf>
    <xf numFmtId="10" fontId="23" fillId="0" borderId="41" xfId="3" applyNumberFormat="1" applyFont="1" applyBorder="1" applyAlignment="1">
      <alignment horizontal="center" vertical="center"/>
    </xf>
    <xf numFmtId="44" fontId="23" fillId="0" borderId="13" xfId="9" applyFont="1" applyBorder="1" applyAlignment="1">
      <alignment horizontal="center" vertical="center"/>
    </xf>
    <xf numFmtId="10" fontId="23" fillId="0" borderId="13" xfId="3" applyNumberFormat="1" applyFont="1" applyBorder="1" applyAlignment="1">
      <alignment horizontal="center" vertical="center"/>
    </xf>
    <xf numFmtId="44" fontId="23" fillId="7" borderId="13" xfId="3" applyNumberFormat="1" applyFont="1" applyFill="1" applyBorder="1" applyAlignment="1">
      <alignment horizontal="center" vertical="center"/>
    </xf>
    <xf numFmtId="0" fontId="17" fillId="0" borderId="5" xfId="2" applyFont="1" applyBorder="1"/>
    <xf numFmtId="0" fontId="17" fillId="0" borderId="0" xfId="2" applyFont="1"/>
    <xf numFmtId="0" fontId="17" fillId="0" borderId="6" xfId="2" applyFont="1" applyBorder="1"/>
    <xf numFmtId="8" fontId="17" fillId="0" borderId="0" xfId="2" applyNumberFormat="1" applyFont="1"/>
    <xf numFmtId="0" fontId="4" fillId="0" borderId="7" xfId="2" applyBorder="1"/>
    <xf numFmtId="0" fontId="4" fillId="0" borderId="1" xfId="2" applyBorder="1"/>
    <xf numFmtId="0" fontId="4" fillId="0" borderId="21" xfId="2" applyBorder="1"/>
    <xf numFmtId="0" fontId="19" fillId="0" borderId="0" xfId="1" applyFont="1" applyAlignment="1">
      <alignment horizontal="left" vertical="center"/>
    </xf>
    <xf numFmtId="0" fontId="7" fillId="0" borderId="0" xfId="1" applyFont="1"/>
    <xf numFmtId="0" fontId="10" fillId="0" borderId="5" xfId="0" applyFont="1" applyBorder="1" applyAlignment="1">
      <alignment horizontal="left" vertical="center"/>
    </xf>
    <xf numFmtId="0" fontId="19" fillId="0" borderId="12" xfId="1" applyFont="1" applyBorder="1" applyAlignment="1">
      <alignment horizontal="center"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3" fillId="0" borderId="7" xfId="1" applyBorder="1"/>
    <xf numFmtId="0" fontId="3" fillId="0" borderId="1" xfId="1" applyBorder="1"/>
    <xf numFmtId="0" fontId="3" fillId="0" borderId="1" xfId="1" applyBorder="1" applyAlignment="1">
      <alignment horizontal="left" wrapText="1"/>
    </xf>
    <xf numFmtId="44" fontId="3" fillId="0" borderId="1" xfId="1" applyNumberFormat="1" applyBorder="1"/>
    <xf numFmtId="44" fontId="3" fillId="0" borderId="21" xfId="1" applyNumberFormat="1" applyBorder="1"/>
    <xf numFmtId="44" fontId="10" fillId="2" borderId="17" xfId="0" applyNumberFormat="1" applyFont="1" applyFill="1" applyBorder="1" applyAlignment="1">
      <alignment horizontal="center" vertical="center" wrapText="1"/>
    </xf>
    <xf numFmtId="44" fontId="15" fillId="0" borderId="31" xfId="0" applyNumberFormat="1" applyFont="1" applyBorder="1" applyAlignment="1">
      <alignment horizontal="center" vertical="center"/>
    </xf>
    <xf numFmtId="44" fontId="16" fillId="0" borderId="18" xfId="0" applyNumberFormat="1" applyFont="1" applyBorder="1" applyAlignment="1">
      <alignment horizontal="center" vertical="center"/>
    </xf>
    <xf numFmtId="44" fontId="16" fillId="0" borderId="0" xfId="0" applyNumberFormat="1" applyFont="1" applyAlignment="1">
      <alignment horizontal="right" vertical="center"/>
    </xf>
    <xf numFmtId="0" fontId="15" fillId="0" borderId="8" xfId="0"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44" fontId="17" fillId="0" borderId="8" xfId="1" applyNumberFormat="1" applyFont="1" applyBorder="1" applyAlignment="1">
      <alignment horizontal="center" vertical="center"/>
    </xf>
    <xf numFmtId="44" fontId="17" fillId="0" borderId="13" xfId="1" applyNumberFormat="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8" fillId="0" borderId="8" xfId="0" applyFont="1" applyBorder="1" applyAlignment="1">
      <alignment horizontal="left" vertical="center" wrapText="1"/>
    </xf>
    <xf numFmtId="10" fontId="13" fillId="0" borderId="8" xfId="8" applyNumberFormat="1" applyFont="1" applyBorder="1" applyAlignment="1">
      <alignment horizontal="center" vertical="center" wrapText="1"/>
    </xf>
    <xf numFmtId="44" fontId="17" fillId="0" borderId="0" xfId="2" applyNumberFormat="1" applyFont="1"/>
    <xf numFmtId="8" fontId="2" fillId="0" borderId="8" xfId="0" applyNumberFormat="1" applyFont="1" applyBorder="1" applyAlignment="1">
      <alignment horizontal="center" vertical="center"/>
    </xf>
    <xf numFmtId="0" fontId="25" fillId="0" borderId="0" xfId="4" applyFont="1"/>
    <xf numFmtId="0" fontId="26" fillId="0" borderId="0" xfId="4" applyFont="1"/>
    <xf numFmtId="0" fontId="30" fillId="0" borderId="0" xfId="4" applyFont="1" applyAlignment="1">
      <alignment vertical="center"/>
    </xf>
    <xf numFmtId="10" fontId="30" fillId="0" borderId="0" xfId="5" applyNumberFormat="1" applyFont="1" applyAlignment="1">
      <alignment vertical="center"/>
    </xf>
    <xf numFmtId="0" fontId="30" fillId="0" borderId="0" xfId="4" applyFont="1"/>
    <xf numFmtId="0" fontId="32" fillId="0" borderId="0" xfId="4" applyFont="1" applyAlignment="1">
      <alignment horizontal="left"/>
    </xf>
    <xf numFmtId="0" fontId="33" fillId="0" borderId="0" xfId="4" applyFont="1" applyAlignment="1">
      <alignment horizontal="left"/>
    </xf>
    <xf numFmtId="165" fontId="33" fillId="0" borderId="0" xfId="6" applyFont="1" applyAlignment="1">
      <alignment horizontal="left"/>
    </xf>
    <xf numFmtId="0" fontId="34" fillId="0" borderId="0" xfId="4" applyFont="1" applyAlignment="1">
      <alignment horizontal="left"/>
    </xf>
    <xf numFmtId="0" fontId="36" fillId="0" borderId="0" xfId="4" applyFont="1" applyAlignment="1">
      <alignment horizontal="left"/>
    </xf>
    <xf numFmtId="0" fontId="25" fillId="0" borderId="0" xfId="4" applyFont="1" applyAlignment="1">
      <alignment vertical="center"/>
    </xf>
    <xf numFmtId="10" fontId="25" fillId="0" borderId="0" xfId="7" applyNumberFormat="1" applyFont="1" applyAlignment="1">
      <alignment vertical="center"/>
    </xf>
    <xf numFmtId="2" fontId="30" fillId="0" borderId="0" xfId="4" applyNumberFormat="1" applyFont="1" applyAlignment="1">
      <alignment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44" fontId="1" fillId="0" borderId="21" xfId="0" applyNumberFormat="1" applyFont="1" applyBorder="1" applyAlignment="1">
      <alignment horizontal="center" vertical="center" wrapText="1"/>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44" fontId="17" fillId="0" borderId="8" xfId="1" applyNumberFormat="1" applyFont="1" applyBorder="1" applyAlignment="1">
      <alignment horizontal="center" vertical="center" wrapText="1"/>
    </xf>
    <xf numFmtId="8" fontId="2" fillId="0" borderId="0" xfId="0" applyNumberFormat="1" applyFont="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44" fontId="19" fillId="0" borderId="32" xfId="1" applyNumberFormat="1" applyFont="1" applyBorder="1" applyAlignment="1">
      <alignment horizontal="center" vertical="center"/>
    </xf>
    <xf numFmtId="0" fontId="0" fillId="0" borderId="1" xfId="0" applyBorder="1" applyAlignment="1">
      <alignment horizontal="center"/>
    </xf>
    <xf numFmtId="4" fontId="17" fillId="0" borderId="0" xfId="0" applyNumberFormat="1" applyFont="1" applyAlignment="1">
      <alignment horizontal="center" vertical="center"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165" fontId="16" fillId="8" borderId="35" xfId="0" applyNumberFormat="1" applyFont="1" applyFill="1" applyBorder="1" applyAlignment="1">
      <alignment horizontal="center" vertical="center" wrapText="1"/>
    </xf>
    <xf numFmtId="165" fontId="16" fillId="8" borderId="36" xfId="0" applyNumberFormat="1" applyFont="1" applyFill="1" applyBorder="1" applyAlignment="1">
      <alignment horizontal="center" vertical="center" wrapText="1"/>
    </xf>
    <xf numFmtId="0" fontId="13" fillId="0" borderId="0" xfId="0" applyFont="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6" fillId="0" borderId="1" xfId="0" applyFont="1" applyBorder="1" applyAlignment="1">
      <alignment horizontal="center" vertical="center" wrapText="1"/>
    </xf>
    <xf numFmtId="0" fontId="8" fillId="0" borderId="5"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center" wrapText="1"/>
    </xf>
    <xf numFmtId="0" fontId="16" fillId="0" borderId="0" xfId="0" applyFont="1" applyAlignment="1">
      <alignment horizontal="center" vertical="center" wrapText="1"/>
    </xf>
    <xf numFmtId="0" fontId="11" fillId="6" borderId="2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2" xfId="0" applyFont="1" applyFill="1" applyBorder="1" applyAlignment="1">
      <alignment horizontal="left" vertical="center"/>
    </xf>
    <xf numFmtId="0" fontId="15" fillId="0" borderId="8" xfId="0" applyFont="1" applyBorder="1" applyAlignment="1">
      <alignment vertical="center" wrapText="1"/>
    </xf>
    <xf numFmtId="0" fontId="15" fillId="0" borderId="8" xfId="0" applyFont="1" applyBorder="1" applyAlignment="1">
      <alignment horizontal="center" vertical="center"/>
    </xf>
    <xf numFmtId="0" fontId="15" fillId="0" borderId="22" xfId="0" applyFont="1" applyBorder="1" applyAlignment="1">
      <alignment vertical="center" wrapText="1"/>
    </xf>
    <xf numFmtId="0" fontId="15" fillId="0" borderId="18" xfId="0" applyFont="1" applyBorder="1" applyAlignment="1">
      <alignment vertic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24" fillId="6" borderId="22" xfId="0" applyFont="1" applyFill="1" applyBorder="1" applyAlignment="1">
      <alignment horizontal="left" vertical="center"/>
    </xf>
    <xf numFmtId="0" fontId="24" fillId="6" borderId="18" xfId="0" applyFont="1" applyFill="1" applyBorder="1" applyAlignment="1">
      <alignment horizontal="left"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8" fillId="6" borderId="24" xfId="0" applyFont="1" applyFill="1" applyBorder="1" applyAlignment="1">
      <alignment horizontal="left" vertical="center" wrapText="1"/>
    </xf>
    <xf numFmtId="0" fontId="8" fillId="6" borderId="23" xfId="0" quotePrefix="1" applyFont="1" applyFill="1" applyBorder="1" applyAlignment="1">
      <alignment horizontal="left" vertical="center" wrapText="1"/>
    </xf>
    <xf numFmtId="0" fontId="12" fillId="6" borderId="20" xfId="0" applyFont="1" applyFill="1" applyBorder="1" applyAlignment="1">
      <alignment horizontal="center" vertical="center"/>
    </xf>
    <xf numFmtId="0" fontId="12" fillId="6" borderId="19" xfId="0" applyFont="1" applyFill="1" applyBorder="1" applyAlignment="1">
      <alignment horizontal="center" vertical="center"/>
    </xf>
    <xf numFmtId="0" fontId="11" fillId="2" borderId="20"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 fillId="0" borderId="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3" fillId="0" borderId="27" xfId="1" applyBorder="1" applyAlignment="1">
      <alignment horizontal="center"/>
    </xf>
    <xf numFmtId="0" fontId="3" fillId="0" borderId="28" xfId="1" applyBorder="1" applyAlignment="1">
      <alignment horizontal="center"/>
    </xf>
    <xf numFmtId="0" fontId="3" fillId="0" borderId="29" xfId="1" applyBorder="1" applyAlignment="1">
      <alignment horizontal="center"/>
    </xf>
    <xf numFmtId="0" fontId="19" fillId="0" borderId="40" xfId="1" applyFont="1" applyBorder="1" applyAlignment="1">
      <alignment horizontal="left" vertical="center"/>
    </xf>
    <xf numFmtId="0" fontId="19" fillId="0" borderId="39" xfId="1" applyFont="1" applyBorder="1" applyAlignment="1">
      <alignment horizontal="left" vertical="center"/>
    </xf>
    <xf numFmtId="0" fontId="19" fillId="0" borderId="44" xfId="1" applyFont="1" applyBorder="1" applyAlignment="1">
      <alignment horizontal="left" vertical="center"/>
    </xf>
    <xf numFmtId="0" fontId="19" fillId="3" borderId="20" xfId="1" applyFont="1" applyFill="1" applyBorder="1" applyAlignment="1">
      <alignment horizontal="right" vertical="center" wrapText="1"/>
    </xf>
    <xf numFmtId="0" fontId="19" fillId="3" borderId="19" xfId="1" applyFont="1" applyFill="1" applyBorder="1" applyAlignment="1">
      <alignment horizontal="right" vertical="center" wrapText="1"/>
    </xf>
    <xf numFmtId="0" fontId="19" fillId="3" borderId="18" xfId="1" applyFont="1" applyFill="1" applyBorder="1" applyAlignment="1">
      <alignment horizontal="right" vertical="center" wrapText="1"/>
    </xf>
    <xf numFmtId="0" fontId="17" fillId="0" borderId="8" xfId="1" applyFont="1" applyBorder="1" applyAlignment="1">
      <alignment horizontal="left" vertical="center" wrapText="1"/>
    </xf>
    <xf numFmtId="0" fontId="3" fillId="0" borderId="1" xfId="1" applyBorder="1" applyAlignment="1">
      <alignment horizontal="center" wrapText="1"/>
    </xf>
    <xf numFmtId="0" fontId="17" fillId="0" borderId="5" xfId="1" applyFont="1" applyBorder="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 wrapText="1"/>
    </xf>
    <xf numFmtId="0" fontId="19" fillId="0" borderId="40" xfId="1" applyFont="1" applyBorder="1" applyAlignment="1">
      <alignment horizontal="left" vertical="center" wrapText="1"/>
    </xf>
    <xf numFmtId="0" fontId="19" fillId="0" borderId="39" xfId="1" applyFont="1" applyBorder="1" applyAlignment="1">
      <alignment horizontal="left" vertical="center" wrapText="1"/>
    </xf>
    <xf numFmtId="0" fontId="19" fillId="0" borderId="44" xfId="1" applyFont="1" applyBorder="1" applyAlignment="1">
      <alignment horizontal="left" vertical="center" wrapText="1"/>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0" fontId="19" fillId="3" borderId="22"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32" xfId="1" applyFont="1" applyFill="1" applyBorder="1" applyAlignment="1">
      <alignment horizontal="left" vertical="center" wrapText="1"/>
    </xf>
    <xf numFmtId="0" fontId="19" fillId="3" borderId="8" xfId="1" applyFont="1" applyFill="1" applyBorder="1" applyAlignment="1">
      <alignment horizontal="center" vertical="center" wrapText="1"/>
    </xf>
    <xf numFmtId="0" fontId="19" fillId="0" borderId="20" xfId="1" applyFont="1" applyBorder="1" applyAlignment="1">
      <alignment horizontal="left" vertical="center"/>
    </xf>
    <xf numFmtId="0" fontId="19" fillId="0" borderId="19" xfId="1" applyFont="1" applyBorder="1" applyAlignment="1">
      <alignment horizontal="left" vertical="center"/>
    </xf>
    <xf numFmtId="0" fontId="19" fillId="0" borderId="32" xfId="1" applyFont="1" applyBorder="1" applyAlignment="1">
      <alignment horizontal="left" vertical="center"/>
    </xf>
    <xf numFmtId="0" fontId="19" fillId="0" borderId="8" xfId="1" applyFont="1" applyBorder="1" applyAlignment="1">
      <alignment horizontal="left" vertical="center"/>
    </xf>
    <xf numFmtId="0" fontId="19" fillId="0" borderId="13" xfId="1" applyFont="1" applyBorder="1" applyAlignment="1">
      <alignment horizontal="left" vertical="center"/>
    </xf>
    <xf numFmtId="0" fontId="18" fillId="0" borderId="27" xfId="1" applyFont="1" applyBorder="1" applyAlignment="1">
      <alignment horizontal="center"/>
    </xf>
    <xf numFmtId="0" fontId="18" fillId="0" borderId="28" xfId="1" applyFont="1" applyBorder="1" applyAlignment="1">
      <alignment horizontal="center"/>
    </xf>
    <xf numFmtId="0" fontId="18" fillId="0" borderId="29" xfId="1" applyFont="1" applyBorder="1" applyAlignment="1">
      <alignment horizontal="center"/>
    </xf>
    <xf numFmtId="0" fontId="19" fillId="0" borderId="12" xfId="1" applyFont="1" applyBorder="1" applyAlignment="1">
      <alignment horizontal="left" vertical="center"/>
    </xf>
    <xf numFmtId="0" fontId="17" fillId="0" borderId="22" xfId="1" applyFont="1" applyBorder="1" applyAlignment="1">
      <alignment horizontal="left" vertical="center"/>
    </xf>
    <xf numFmtId="0" fontId="17" fillId="0" borderId="19" xfId="1" applyFont="1" applyBorder="1" applyAlignment="1">
      <alignment horizontal="left" vertical="center"/>
    </xf>
    <xf numFmtId="0" fontId="17" fillId="0" borderId="18" xfId="1" applyFont="1" applyBorder="1" applyAlignment="1">
      <alignment horizontal="left" vertical="center"/>
    </xf>
    <xf numFmtId="0" fontId="17" fillId="6" borderId="20" xfId="1" applyFont="1" applyFill="1" applyBorder="1" applyAlignment="1">
      <alignment horizontal="right" vertical="center"/>
    </xf>
    <xf numFmtId="0" fontId="17" fillId="6" borderId="19" xfId="1" applyFont="1" applyFill="1" applyBorder="1" applyAlignment="1">
      <alignment horizontal="right" vertical="center"/>
    </xf>
    <xf numFmtId="0" fontId="17" fillId="6" borderId="18" xfId="1" applyFont="1" applyFill="1" applyBorder="1" applyAlignment="1">
      <alignment horizontal="right" vertical="center"/>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2" xfId="1" applyFont="1" applyBorder="1" applyAlignment="1">
      <alignment horizontal="center" vertical="center"/>
    </xf>
    <xf numFmtId="165" fontId="26" fillId="0" borderId="0" xfId="6" applyFont="1" applyAlignment="1">
      <alignment horizontal="center" vertical="center"/>
    </xf>
    <xf numFmtId="0" fontId="3" fillId="0" borderId="0" xfId="4" applyAlignment="1">
      <alignment horizontal="center" vertical="center"/>
    </xf>
    <xf numFmtId="0" fontId="27" fillId="0" borderId="0" xfId="4" applyFont="1" applyAlignment="1">
      <alignment horizontal="center"/>
    </xf>
    <xf numFmtId="0" fontId="29" fillId="0" borderId="0" xfId="4" applyFont="1" applyAlignment="1">
      <alignment horizontal="center"/>
    </xf>
    <xf numFmtId="0" fontId="31" fillId="0" borderId="0" xfId="4" applyFont="1" applyAlignment="1">
      <alignment horizontal="center" vertical="center" wrapText="1"/>
    </xf>
    <xf numFmtId="165" fontId="37" fillId="0" borderId="0" xfId="6" applyFont="1" applyAlignment="1" applyProtection="1">
      <alignment horizontal="right"/>
      <protection locked="0"/>
    </xf>
    <xf numFmtId="44" fontId="23" fillId="0" borderId="38" xfId="3" applyNumberFormat="1" applyFont="1" applyBorder="1" applyAlignment="1">
      <alignment horizontal="center" vertical="center"/>
    </xf>
    <xf numFmtId="44" fontId="23" fillId="0" borderId="16" xfId="3" applyNumberFormat="1" applyFont="1" applyBorder="1" applyAlignment="1">
      <alignment horizontal="center" vertical="center"/>
    </xf>
    <xf numFmtId="10" fontId="19" fillId="0" borderId="31" xfId="5" applyNumberFormat="1" applyFont="1" applyBorder="1" applyAlignment="1">
      <alignment horizontal="center" vertical="center" wrapText="1"/>
    </xf>
    <xf numFmtId="10" fontId="19" fillId="0" borderId="16" xfId="5" applyNumberFormat="1" applyFont="1" applyBorder="1" applyAlignment="1">
      <alignment horizontal="center" vertical="center" wrapText="1"/>
    </xf>
    <xf numFmtId="0" fontId="23" fillId="0" borderId="37" xfId="3" applyFont="1" applyBorder="1" applyAlignment="1">
      <alignment horizontal="center" vertical="center"/>
    </xf>
    <xf numFmtId="0" fontId="23" fillId="0" borderId="15" xfId="3" applyFont="1" applyBorder="1" applyAlignment="1">
      <alignment horizontal="center" vertical="center"/>
    </xf>
    <xf numFmtId="0" fontId="23" fillId="0" borderId="31"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49" xfId="3" applyFont="1" applyBorder="1" applyAlignment="1">
      <alignment horizontal="center" vertical="center"/>
    </xf>
    <xf numFmtId="0" fontId="23" fillId="0" borderId="38" xfId="3" applyFont="1" applyBorder="1" applyAlignment="1">
      <alignment horizontal="center" vertical="center" wrapText="1"/>
    </xf>
    <xf numFmtId="10" fontId="23" fillId="5" borderId="27" xfId="3" applyNumberFormat="1" applyFont="1" applyFill="1" applyBorder="1" applyAlignment="1">
      <alignment horizontal="center" vertical="center"/>
    </xf>
    <xf numFmtId="10" fontId="23" fillId="5" borderId="29" xfId="3" applyNumberFormat="1" applyFont="1" applyFill="1" applyBorder="1" applyAlignment="1">
      <alignment horizontal="center" vertical="center"/>
    </xf>
    <xf numFmtId="0" fontId="17" fillId="0" borderId="0" xfId="2" applyFont="1" applyAlignment="1">
      <alignment horizontal="center"/>
    </xf>
    <xf numFmtId="10" fontId="19" fillId="3" borderId="45" xfId="5" applyNumberFormat="1" applyFont="1" applyFill="1" applyBorder="1" applyAlignment="1">
      <alignment horizontal="center" vertical="center"/>
    </xf>
    <xf numFmtId="10" fontId="19" fillId="3" borderId="46" xfId="5" applyNumberFormat="1" applyFont="1" applyFill="1" applyBorder="1" applyAlignment="1">
      <alignment horizontal="center" vertical="center"/>
    </xf>
    <xf numFmtId="164" fontId="23" fillId="5" borderId="47" xfId="3" applyNumberFormat="1" applyFont="1" applyFill="1" applyBorder="1" applyAlignment="1">
      <alignment horizontal="center" vertical="center" wrapText="1"/>
    </xf>
    <xf numFmtId="164" fontId="23" fillId="5" borderId="48" xfId="3" applyNumberFormat="1" applyFont="1" applyFill="1" applyBorder="1" applyAlignment="1">
      <alignment horizontal="center" vertical="center" wrapText="1"/>
    </xf>
    <xf numFmtId="44" fontId="23" fillId="0" borderId="31" xfId="3" applyNumberFormat="1" applyFont="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23" fillId="5" borderId="45" xfId="3" applyFont="1" applyFill="1" applyBorder="1" applyAlignment="1">
      <alignment horizontal="center" vertical="center" wrapText="1"/>
    </xf>
    <xf numFmtId="0" fontId="23" fillId="5" borderId="46" xfId="3" applyFont="1" applyFill="1" applyBorder="1" applyAlignment="1">
      <alignment horizontal="center" vertical="center" wrapText="1"/>
    </xf>
    <xf numFmtId="10" fontId="19" fillId="0" borderId="38" xfId="5" applyNumberFormat="1" applyFont="1" applyBorder="1" applyAlignment="1">
      <alignment horizontal="center" vertical="center" wrapText="1"/>
    </xf>
    <xf numFmtId="0" fontId="4" fillId="0" borderId="27" xfId="2" applyBorder="1" applyAlignment="1">
      <alignment horizontal="center"/>
    </xf>
    <xf numFmtId="0" fontId="4" fillId="0" borderId="28" xfId="2" applyBorder="1" applyAlignment="1">
      <alignment horizontal="center"/>
    </xf>
    <xf numFmtId="0" fontId="4" fillId="0" borderId="29" xfId="2" applyBorder="1" applyAlignment="1">
      <alignment horizontal="center"/>
    </xf>
    <xf numFmtId="0" fontId="20" fillId="0" borderId="28" xfId="2" applyFont="1" applyBorder="1" applyAlignment="1">
      <alignment horizontal="center"/>
    </xf>
    <xf numFmtId="0" fontId="20" fillId="0" borderId="29" xfId="2" applyFont="1" applyBorder="1" applyAlignment="1">
      <alignment horizontal="center"/>
    </xf>
    <xf numFmtId="0" fontId="14" fillId="0" borderId="0" xfId="2" applyFont="1" applyAlignment="1">
      <alignment horizontal="left"/>
    </xf>
  </cellXfs>
  <cellStyles count="15">
    <cellStyle name="Moeda" xfId="9" builtinId="4"/>
    <cellStyle name="Moeda 2" xfId="13"/>
    <cellStyle name="Normal" xfId="0" builtinId="0"/>
    <cellStyle name="Normal 2" xfId="1"/>
    <cellStyle name="Normal 2 10" xfId="4"/>
    <cellStyle name="Normal 3" xfId="2"/>
    <cellStyle name="Normal 3 2" xfId="11"/>
    <cellStyle name="Porcentagem" xfId="8" builtinId="5"/>
    <cellStyle name="Porcentagem 2" xfId="5"/>
    <cellStyle name="Porcentagem 3 2" xfId="7"/>
    <cellStyle name="Texto Explicativo 2" xfId="3"/>
    <cellStyle name="Vírgula" xfId="10" builtinId="3"/>
    <cellStyle name="Vírgula 2" xfId="14"/>
    <cellStyle name="Vírgula 4" xfId="6"/>
    <cellStyle name="Vírgula 4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2493645</xdr:colOff>
      <xdr:row>0</xdr:row>
      <xdr:rowOff>53341</xdr:rowOff>
    </xdr:from>
    <xdr:to>
      <xdr:col>1</xdr:col>
      <xdr:colOff>3954781</xdr:colOff>
      <xdr:row>0</xdr:row>
      <xdr:rowOff>1149193</xdr:rowOff>
    </xdr:to>
    <xdr:pic>
      <xdr:nvPicPr>
        <xdr:cNvPr id="3" name="Imagem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03245" y="53341"/>
          <a:ext cx="1461136" cy="109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2415540</xdr:colOff>
      <xdr:row>12</xdr:row>
      <xdr:rowOff>121920</xdr:rowOff>
    </xdr:from>
    <xdr:to>
      <xdr:col>1</xdr:col>
      <xdr:colOff>3335020</xdr:colOff>
      <xdr:row>16</xdr:row>
      <xdr:rowOff>161925</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5140" y="3749040"/>
          <a:ext cx="919480"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4245431</xdr:colOff>
      <xdr:row>0</xdr:row>
      <xdr:rowOff>137028</xdr:rowOff>
    </xdr:from>
    <xdr:to>
      <xdr:col>6</xdr:col>
      <xdr:colOff>67672</xdr:colOff>
      <xdr:row>0</xdr:row>
      <xdr:rowOff>1698172</xdr:rowOff>
    </xdr:to>
    <xdr:pic>
      <xdr:nvPicPr>
        <xdr:cNvPr id="3" name="Imagem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358745" y="137028"/>
          <a:ext cx="2081527" cy="1561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4691743</xdr:colOff>
      <xdr:row>20</xdr:row>
      <xdr:rowOff>10886</xdr:rowOff>
    </xdr:from>
    <xdr:to>
      <xdr:col>5</xdr:col>
      <xdr:colOff>37737</xdr:colOff>
      <xdr:row>21</xdr:row>
      <xdr:rowOff>664845</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05057" y="8610600"/>
          <a:ext cx="919480"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622935</xdr:colOff>
      <xdr:row>0</xdr:row>
      <xdr:rowOff>86106</xdr:rowOff>
    </xdr:from>
    <xdr:to>
      <xdr:col>7</xdr:col>
      <xdr:colOff>1437767</xdr:colOff>
      <xdr:row>0</xdr:row>
      <xdr:rowOff>1165859</xdr:rowOff>
    </xdr:to>
    <xdr:pic>
      <xdr:nvPicPr>
        <xdr:cNvPr id="2" name="Imagem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966335" y="86106"/>
          <a:ext cx="1439672" cy="107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350520</xdr:colOff>
      <xdr:row>72</xdr:row>
      <xdr:rowOff>121920</xdr:rowOff>
    </xdr:from>
    <xdr:to>
      <xdr:col>7</xdr:col>
      <xdr:colOff>1270000</xdr:colOff>
      <xdr:row>77</xdr:row>
      <xdr:rowOff>123825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8760" y="21252180"/>
          <a:ext cx="919480"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546735</xdr:colOff>
      <xdr:row>3</xdr:row>
      <xdr:rowOff>183873</xdr:rowOff>
    </xdr:from>
    <xdr:to>
      <xdr:col>5</xdr:col>
      <xdr:colOff>518160</xdr:colOff>
      <xdr:row>10</xdr:row>
      <xdr:rowOff>57666</xdr:rowOff>
    </xdr:to>
    <xdr:pic>
      <xdr:nvPicPr>
        <xdr:cNvPr id="2" name="Imagem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7475" y="663933"/>
          <a:ext cx="1365885" cy="102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226694</xdr:colOff>
      <xdr:row>0</xdr:row>
      <xdr:rowOff>26928</xdr:rowOff>
    </xdr:from>
    <xdr:to>
      <xdr:col>3</xdr:col>
      <xdr:colOff>579120</xdr:colOff>
      <xdr:row>0</xdr:row>
      <xdr:rowOff>1188501</xdr:rowOff>
    </xdr:to>
    <xdr:pic>
      <xdr:nvPicPr>
        <xdr:cNvPr id="2" name="Imagem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07994" y="26928"/>
          <a:ext cx="1548766" cy="116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251460</xdr:colOff>
      <xdr:row>16</xdr:row>
      <xdr:rowOff>106680</xdr:rowOff>
    </xdr:from>
    <xdr:to>
      <xdr:col>2</xdr:col>
      <xdr:colOff>1170940</xdr:colOff>
      <xdr:row>19</xdr:row>
      <xdr:rowOff>139065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760" y="4465320"/>
          <a:ext cx="919480" cy="817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5%20arquivos\Arq%20&amp;%20Eng\2010\UFG\BIODIGESTIBILIDADE\AR%20CONDICIONADO\HVAC_OES_042_11_LAB_BIODIGESTIBILIDADE_PLANILHA_OR&#199;AMENTARIA_28_09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m13pedro\orcamentos%20-%20pedro%20h\Users\Public\hv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refreshError="1"/>
      <sheetData sheetId="2" refreshError="1"/>
      <sheetData sheetId="3" refreshError="1">
        <row r="12">
          <cell r="C12">
            <v>0.1</v>
          </cell>
        </row>
        <row r="14">
          <cell r="C14">
            <v>0.1</v>
          </cell>
        </row>
        <row r="20">
          <cell r="C20">
            <v>12.5</v>
          </cell>
        </row>
        <row r="56">
          <cell r="C56">
            <v>2.0116000000000001</v>
          </cell>
        </row>
        <row r="61">
          <cell r="C61">
            <v>3.5987666666666667</v>
          </cell>
        </row>
        <row r="66">
          <cell r="C66">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sheetData sheetId="2" refreshError="1"/>
      <sheetData sheetId="3">
        <row r="66">
          <cell r="C66">
            <v>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showGridLines="0" view="pageBreakPreview" zoomScaleNormal="100" zoomScaleSheetLayoutView="100" workbookViewId="0">
      <selection activeCell="C16" sqref="C16"/>
    </sheetView>
  </sheetViews>
  <sheetFormatPr defaultRowHeight="15" x14ac:dyDescent="0.25"/>
  <cols>
    <col min="2" max="2" width="67.28515625" style="12" customWidth="1"/>
    <col min="3" max="3" width="14.7109375" style="13" customWidth="1"/>
    <col min="4" max="4" width="20.7109375" style="12" customWidth="1"/>
  </cols>
  <sheetData>
    <row r="1" spans="1:4" ht="93.75" customHeight="1" thickBot="1" x14ac:dyDescent="0.3">
      <c r="A1" s="189"/>
      <c r="B1" s="189"/>
      <c r="C1" s="189"/>
      <c r="D1" s="189"/>
    </row>
    <row r="2" spans="1:4" ht="18.75" customHeight="1" thickBot="1" x14ac:dyDescent="0.35">
      <c r="A2" s="191" t="s">
        <v>47</v>
      </c>
      <c r="B2" s="192"/>
      <c r="C2" s="192"/>
      <c r="D2" s="193"/>
    </row>
    <row r="3" spans="1:4" x14ac:dyDescent="0.25">
      <c r="A3" s="46"/>
      <c r="B3" s="47"/>
      <c r="C3" s="48"/>
      <c r="D3" s="49"/>
    </row>
    <row r="4" spans="1:4" x14ac:dyDescent="0.25">
      <c r="A4" s="50" t="str">
        <f>CRONOGRAMA!A4</f>
        <v>Prop.:</v>
      </c>
      <c r="B4" s="51" t="str">
        <f>CRONOGRAMA!B4</f>
        <v>PREFEITURA MUNICIPAL DE APIACÁS - MT</v>
      </c>
      <c r="C4" s="52"/>
      <c r="D4" s="53"/>
    </row>
    <row r="5" spans="1:4" x14ac:dyDescent="0.25">
      <c r="A5" s="50" t="str">
        <f>CRONOGRAMA!A5</f>
        <v xml:space="preserve">Obra: </v>
      </c>
      <c r="B5" s="51" t="str">
        <f>CRONOGRAMA!B5</f>
        <v>MELHORIA EM ILUMINAÇÃO PÚBLICA</v>
      </c>
      <c r="C5" s="54"/>
      <c r="D5" s="55"/>
    </row>
    <row r="6" spans="1:4" x14ac:dyDescent="0.25">
      <c r="A6" s="50" t="str">
        <f>CRONOGRAMA!A6</f>
        <v xml:space="preserve">Local: </v>
      </c>
      <c r="B6" s="51" t="str">
        <f>CRONOGRAMA!B6</f>
        <v>RUA JAIME CAMPOS</v>
      </c>
      <c r="C6" s="52"/>
      <c r="D6" s="53"/>
    </row>
    <row r="7" spans="1:4" ht="16.5" thickBot="1" x14ac:dyDescent="0.3">
      <c r="A7" s="46"/>
      <c r="B7" s="56"/>
      <c r="C7" s="56"/>
      <c r="D7" s="57"/>
    </row>
    <row r="8" spans="1:4" ht="15.75" x14ac:dyDescent="0.25">
      <c r="A8" s="58" t="s">
        <v>11</v>
      </c>
      <c r="B8" s="59" t="s">
        <v>44</v>
      </c>
      <c r="C8" s="60" t="s">
        <v>28</v>
      </c>
      <c r="D8" s="61" t="s">
        <v>45</v>
      </c>
    </row>
    <row r="9" spans="1:4" ht="15.75" x14ac:dyDescent="0.25">
      <c r="A9" s="62" t="s">
        <v>48</v>
      </c>
      <c r="B9" s="79" t="str">
        <f>'PO - RUA JAIME CAMPOS'!B10:L10</f>
        <v>SERVIÇOS  PRELIMINARES</v>
      </c>
      <c r="C9" s="63">
        <f>CRONOGRAMA!C10</f>
        <v>1.5056683388908775E-2</v>
      </c>
      <c r="D9" s="121">
        <f>CRONOGRAMA!D10</f>
        <v>2959.16</v>
      </c>
    </row>
    <row r="10" spans="1:4" ht="15.75" x14ac:dyDescent="0.25">
      <c r="A10" s="62" t="s">
        <v>59</v>
      </c>
      <c r="B10" s="79" t="str">
        <f>'PO - RUA JAIME CAMPOS'!B13:L13</f>
        <v>ADMINISTRAÇÃO LOCAL</v>
      </c>
      <c r="C10" s="63">
        <f>CRONOGRAMA!C12</f>
        <v>4.8346792792008944E-2</v>
      </c>
      <c r="D10" s="121">
        <f>CRONOGRAMA!D12</f>
        <v>9501.82</v>
      </c>
    </row>
    <row r="11" spans="1:4" ht="35.25" customHeight="1" x14ac:dyDescent="0.25">
      <c r="A11" s="62" t="s">
        <v>60</v>
      </c>
      <c r="B11" s="161" t="str">
        <f>CRONOGRAMA!B14</f>
        <v>ESTRUTURAS, LUMINÁRIAS, ELETRODUTOS, CABOS, CONEXÕES E SERVIÇOS DE ESCAVAÇÃO</v>
      </c>
      <c r="C11" s="162">
        <f>CRONOGRAMA!C14</f>
        <v>0.93659652381908243</v>
      </c>
      <c r="D11" s="121">
        <f>CRONOGRAMA!D14</f>
        <v>184073.67</v>
      </c>
    </row>
    <row r="12" spans="1:4" ht="15.75" customHeight="1" thickBot="1" x14ac:dyDescent="0.3">
      <c r="A12" s="194" t="s">
        <v>64</v>
      </c>
      <c r="B12" s="195"/>
      <c r="C12" s="64">
        <f>SUM(C9:C11)</f>
        <v>1.0000000000000002</v>
      </c>
      <c r="D12" s="122">
        <f>TRUNC(SUM(D9:D11),2)</f>
        <v>196534.65</v>
      </c>
    </row>
    <row r="13" spans="1:4" ht="15.75" x14ac:dyDescent="0.25">
      <c r="B13" s="65"/>
      <c r="C13" s="66"/>
      <c r="D13" s="65"/>
    </row>
    <row r="14" spans="1:4" ht="15.75" x14ac:dyDescent="0.25">
      <c r="A14" t="str">
        <f>'PO - RUA JAIME CAMPOS'!A21:E21</f>
        <v>Apiacás - MT, 08 de Fevereiro de 2019.</v>
      </c>
      <c r="B14" s="65"/>
      <c r="C14" s="66"/>
      <c r="D14" s="65"/>
    </row>
    <row r="15" spans="1:4" x14ac:dyDescent="0.25">
      <c r="B15" s="67"/>
      <c r="C15" s="67"/>
      <c r="D15" s="67"/>
    </row>
    <row r="16" spans="1:4" x14ac:dyDescent="0.25">
      <c r="B16" s="67"/>
      <c r="C16" s="67"/>
      <c r="D16" s="67"/>
    </row>
    <row r="17" spans="2:4" x14ac:dyDescent="0.25">
      <c r="B17" s="196" t="str">
        <f>CRONOGRAMA!B20</f>
        <v>________________________________________________</v>
      </c>
      <c r="C17" s="196"/>
      <c r="D17" s="67"/>
    </row>
    <row r="18" spans="2:4" x14ac:dyDescent="0.25">
      <c r="B18" s="196" t="str">
        <f>CRONOGRAMA!B21</f>
        <v>PROFISSIONAL</v>
      </c>
      <c r="C18" s="196"/>
      <c r="D18" s="67"/>
    </row>
    <row r="19" spans="2:4" ht="15.75" x14ac:dyDescent="0.25">
      <c r="B19" s="196" t="str">
        <f>CRONOGRAMA!B22</f>
        <v>MARCUS PAULO SILVA ROCHA AGUIAR</v>
      </c>
      <c r="C19" s="196"/>
      <c r="D19" s="66"/>
    </row>
    <row r="20" spans="2:4" x14ac:dyDescent="0.25">
      <c r="B20" s="196" t="str">
        <f>CRONOGRAMA!B23</f>
        <v>CREA 18676 / DF</v>
      </c>
      <c r="C20" s="196"/>
      <c r="D20" s="68"/>
    </row>
    <row r="21" spans="2:4" x14ac:dyDescent="0.25">
      <c r="B21" s="190"/>
      <c r="C21" s="190"/>
      <c r="D21" s="190"/>
    </row>
    <row r="22" spans="2:4" x14ac:dyDescent="0.25">
      <c r="B22" s="190"/>
      <c r="C22" s="190"/>
      <c r="D22" s="190"/>
    </row>
    <row r="111" spans="2:2" x14ac:dyDescent="0.25">
      <c r="B111" s="14"/>
    </row>
  </sheetData>
  <mergeCells count="9">
    <mergeCell ref="A1:D1"/>
    <mergeCell ref="B22:D22"/>
    <mergeCell ref="A2:D2"/>
    <mergeCell ref="A12:B12"/>
    <mergeCell ref="B17:C17"/>
    <mergeCell ref="B21:D21"/>
    <mergeCell ref="B18:C18"/>
    <mergeCell ref="B19:C19"/>
    <mergeCell ref="B20:C20"/>
  </mergeCells>
  <pageMargins left="0.511811024" right="0.511811024" top="0.78740157499999996" bottom="0.78740157499999996" header="0.31496062000000002" footer="0.31496062000000002"/>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25"/>
  <sheetViews>
    <sheetView showGridLines="0" tabSelected="1" view="pageBreakPreview" topLeftCell="A4" zoomScale="70" zoomScaleNormal="40" zoomScaleSheetLayoutView="70" zoomScalePageLayoutView="70" workbookViewId="0">
      <selection activeCell="E22" sqref="E22:K22"/>
    </sheetView>
  </sheetViews>
  <sheetFormatPr defaultRowHeight="15" x14ac:dyDescent="0.25"/>
  <cols>
    <col min="1" max="1" width="6.42578125" style="91" customWidth="1"/>
    <col min="2" max="2" width="16.7109375" customWidth="1"/>
    <col min="3" max="3" width="13.28515625" customWidth="1"/>
    <col min="5" max="5" width="81.28515625" customWidth="1"/>
    <col min="6" max="6" width="10" customWidth="1"/>
    <col min="7" max="8" width="12" customWidth="1"/>
    <col min="9" max="9" width="15.7109375" bestFit="1" customWidth="1"/>
    <col min="10" max="10" width="15.7109375" hidden="1" customWidth="1"/>
    <col min="11" max="11" width="19.140625" style="92" customWidth="1"/>
    <col min="12" max="12" width="24.28515625" style="92" customWidth="1"/>
    <col min="13" max="13" width="23.5703125" style="92" bestFit="1" customWidth="1"/>
    <col min="14" max="14" width="15.28515625" hidden="1" customWidth="1"/>
    <col min="15" max="15" width="34.42578125" hidden="1" customWidth="1"/>
    <col min="16" max="16" width="8.85546875" hidden="1" customWidth="1"/>
    <col min="17" max="21" width="0" hidden="1" customWidth="1"/>
    <col min="22" max="23" width="15" bestFit="1" customWidth="1"/>
  </cols>
  <sheetData>
    <row r="1" spans="1:23" ht="135.75" customHeight="1" thickBot="1" x14ac:dyDescent="0.3">
      <c r="A1" s="211"/>
      <c r="B1" s="212"/>
      <c r="C1" s="212"/>
      <c r="D1" s="212"/>
      <c r="E1" s="212"/>
      <c r="F1" s="212"/>
      <c r="G1" s="212"/>
      <c r="H1" s="212"/>
      <c r="I1" s="212"/>
      <c r="J1" s="212"/>
      <c r="K1" s="212"/>
      <c r="L1" s="212"/>
      <c r="M1" s="213"/>
    </row>
    <row r="2" spans="1:23" ht="27" customHeight="1" thickBot="1" x14ac:dyDescent="0.3">
      <c r="A2" s="218" t="s">
        <v>26</v>
      </c>
      <c r="B2" s="219"/>
      <c r="C2" s="219"/>
      <c r="D2" s="219"/>
      <c r="E2" s="219"/>
      <c r="F2" s="219"/>
      <c r="G2" s="219"/>
      <c r="H2" s="219"/>
      <c r="I2" s="219"/>
      <c r="J2" s="219"/>
      <c r="K2" s="219"/>
      <c r="L2" s="219"/>
      <c r="M2" s="220"/>
    </row>
    <row r="3" spans="1:23" ht="20.25" customHeight="1" x14ac:dyDescent="0.25">
      <c r="A3" s="109"/>
      <c r="B3" s="15" t="s">
        <v>91</v>
      </c>
      <c r="C3" s="16" t="s">
        <v>112</v>
      </c>
      <c r="D3" s="15"/>
      <c r="E3" s="15"/>
      <c r="F3" s="15"/>
      <c r="G3" s="15"/>
      <c r="H3" s="3"/>
      <c r="I3" s="221" t="s">
        <v>105</v>
      </c>
      <c r="J3" s="221"/>
      <c r="K3" s="221"/>
      <c r="L3" s="221"/>
      <c r="M3" s="98"/>
    </row>
    <row r="4" spans="1:23" ht="18.75" customHeight="1" x14ac:dyDescent="0.25">
      <c r="A4" s="110"/>
      <c r="B4" s="16" t="s">
        <v>0</v>
      </c>
      <c r="C4" s="16" t="s">
        <v>65</v>
      </c>
      <c r="D4" s="16"/>
      <c r="E4" s="16"/>
      <c r="F4" s="16"/>
      <c r="G4" s="16"/>
      <c r="H4" s="16"/>
      <c r="I4" s="222"/>
      <c r="J4" s="222"/>
      <c r="K4" s="222"/>
      <c r="L4" s="222"/>
      <c r="M4" s="99"/>
    </row>
    <row r="5" spans="1:23" ht="17.25" customHeight="1" x14ac:dyDescent="0.25">
      <c r="A5" s="110"/>
      <c r="B5" s="16" t="s">
        <v>1</v>
      </c>
      <c r="C5" s="16" t="s">
        <v>119</v>
      </c>
      <c r="D5" s="16"/>
      <c r="E5" s="16"/>
      <c r="F5" s="16"/>
      <c r="G5" s="16"/>
      <c r="H5" s="4"/>
      <c r="I5" s="222"/>
      <c r="J5" s="222"/>
      <c r="K5" s="222"/>
      <c r="L5" s="222"/>
      <c r="M5" s="100"/>
    </row>
    <row r="6" spans="1:23" ht="18.75" customHeight="1" thickBot="1" x14ac:dyDescent="0.3">
      <c r="A6" s="111"/>
      <c r="B6" s="17"/>
      <c r="C6" s="17"/>
      <c r="D6" s="17"/>
      <c r="E6" s="18" t="s">
        <v>2</v>
      </c>
      <c r="F6" s="19">
        <f>'COMPOSICAO BDI'!B29</f>
        <v>0.25001805076947559</v>
      </c>
      <c r="G6" s="19"/>
      <c r="H6" s="5"/>
      <c r="I6" s="230"/>
      <c r="J6" s="230"/>
      <c r="K6" s="230"/>
      <c r="L6" s="230"/>
      <c r="M6" s="181"/>
    </row>
    <row r="7" spans="1:23" ht="27.75" customHeight="1" thickBot="1" x14ac:dyDescent="0.3">
      <c r="A7" s="20" t="s">
        <v>3</v>
      </c>
      <c r="B7" s="87" t="s">
        <v>12</v>
      </c>
      <c r="C7" s="88" t="s">
        <v>13</v>
      </c>
      <c r="D7" s="231" t="s">
        <v>9</v>
      </c>
      <c r="E7" s="231"/>
      <c r="F7" s="88" t="s">
        <v>4</v>
      </c>
      <c r="G7" s="232" t="s">
        <v>5</v>
      </c>
      <c r="H7" s="232"/>
      <c r="I7" s="87" t="s">
        <v>37</v>
      </c>
      <c r="J7" s="87" t="s">
        <v>19</v>
      </c>
      <c r="K7" s="149" t="s">
        <v>38</v>
      </c>
      <c r="L7" s="93" t="s">
        <v>24</v>
      </c>
      <c r="M7" s="101" t="s">
        <v>61</v>
      </c>
    </row>
    <row r="8" spans="1:23" ht="10.9" customHeight="1" x14ac:dyDescent="0.25">
      <c r="A8" s="197"/>
      <c r="B8" s="198"/>
      <c r="C8" s="198"/>
      <c r="D8" s="198"/>
      <c r="E8" s="198"/>
      <c r="F8" s="198"/>
      <c r="G8" s="198"/>
      <c r="H8" s="198"/>
      <c r="I8" s="198"/>
      <c r="J8" s="198"/>
      <c r="K8" s="198"/>
      <c r="L8" s="198"/>
      <c r="M8" s="102"/>
    </row>
    <row r="9" spans="1:23" ht="22.5" customHeight="1" x14ac:dyDescent="0.25">
      <c r="A9" s="227" t="str">
        <f>CONCATENATE(C4," - ",C5," ","(1 + 2 + 3)")</f>
        <v>MELHORIA EM ILUMINAÇÃO PÚBLICA - RUA JAIME CAMPOS (1 + 2 + 3)</v>
      </c>
      <c r="B9" s="228"/>
      <c r="C9" s="228"/>
      <c r="D9" s="228"/>
      <c r="E9" s="228"/>
      <c r="F9" s="228"/>
      <c r="G9" s="228"/>
      <c r="H9" s="228"/>
      <c r="I9" s="228"/>
      <c r="J9" s="228"/>
      <c r="K9" s="229"/>
      <c r="L9" s="95">
        <f>TRUNC(L12+L15+L20,2)</f>
        <v>157225.47</v>
      </c>
      <c r="M9" s="95">
        <f>TRUNC(M12+M15+M20,2)</f>
        <v>196534.65</v>
      </c>
      <c r="N9" s="10"/>
      <c r="V9" s="92"/>
      <c r="W9" s="92"/>
    </row>
    <row r="10" spans="1:23" s="71" customFormat="1" ht="22.5" customHeight="1" x14ac:dyDescent="0.25">
      <c r="A10" s="112" t="s">
        <v>52</v>
      </c>
      <c r="B10" s="204" t="s">
        <v>46</v>
      </c>
      <c r="C10" s="205"/>
      <c r="D10" s="205"/>
      <c r="E10" s="205"/>
      <c r="F10" s="205"/>
      <c r="G10" s="205"/>
      <c r="H10" s="205"/>
      <c r="I10" s="205"/>
      <c r="J10" s="205"/>
      <c r="K10" s="205"/>
      <c r="L10" s="205"/>
      <c r="M10" s="206"/>
      <c r="N10" s="70"/>
    </row>
    <row r="11" spans="1:23" s="71" customFormat="1" ht="27.6" customHeight="1" x14ac:dyDescent="0.25">
      <c r="A11" s="113" t="s">
        <v>53</v>
      </c>
      <c r="B11" s="81" t="s">
        <v>15</v>
      </c>
      <c r="C11" s="82" t="s">
        <v>92</v>
      </c>
      <c r="D11" s="223" t="s">
        <v>93</v>
      </c>
      <c r="E11" s="224"/>
      <c r="F11" s="81" t="s">
        <v>29</v>
      </c>
      <c r="G11" s="208">
        <v>5</v>
      </c>
      <c r="H11" s="208"/>
      <c r="I11" s="84">
        <v>473.46</v>
      </c>
      <c r="J11" s="83"/>
      <c r="K11" s="150">
        <f>I11*(1+$F$6)</f>
        <v>591.83354631731584</v>
      </c>
      <c r="L11" s="96">
        <f>TRUNC(I11*G11,2)</f>
        <v>2367.3000000000002</v>
      </c>
      <c r="M11" s="103">
        <f>TRUNC((K11*G11),2)</f>
        <v>2959.16</v>
      </c>
      <c r="N11" s="70"/>
    </row>
    <row r="12" spans="1:23" s="71" customFormat="1" ht="15" customHeight="1" x14ac:dyDescent="0.25">
      <c r="A12" s="225"/>
      <c r="B12" s="226"/>
      <c r="C12" s="226"/>
      <c r="D12" s="226"/>
      <c r="E12" s="226"/>
      <c r="F12" s="226"/>
      <c r="G12" s="226"/>
      <c r="H12" s="226"/>
      <c r="I12" s="226"/>
      <c r="J12" s="72"/>
      <c r="K12" s="151" t="s">
        <v>58</v>
      </c>
      <c r="L12" s="97">
        <f>TRUNC(L11,2)</f>
        <v>2367.3000000000002</v>
      </c>
      <c r="M12" s="104">
        <f>TRUNC(M11,2)</f>
        <v>2959.16</v>
      </c>
      <c r="N12" s="70">
        <v>1175.485453125</v>
      </c>
      <c r="O12" s="71">
        <v>1175.46875</v>
      </c>
    </row>
    <row r="13" spans="1:23" s="71" customFormat="1" ht="22.5" customHeight="1" x14ac:dyDescent="0.25">
      <c r="A13" s="114" t="s">
        <v>62</v>
      </c>
      <c r="B13" s="204" t="s">
        <v>51</v>
      </c>
      <c r="C13" s="205"/>
      <c r="D13" s="205"/>
      <c r="E13" s="205"/>
      <c r="F13" s="205"/>
      <c r="G13" s="205"/>
      <c r="H13" s="205"/>
      <c r="I13" s="205"/>
      <c r="J13" s="205"/>
      <c r="K13" s="205"/>
      <c r="L13" s="205"/>
      <c r="M13" s="206"/>
      <c r="N13" s="70"/>
    </row>
    <row r="14" spans="1:23" s="71" customFormat="1" ht="22.5" customHeight="1" x14ac:dyDescent="0.25">
      <c r="A14" s="115" t="s">
        <v>54</v>
      </c>
      <c r="B14" s="153" t="s">
        <v>16</v>
      </c>
      <c r="C14" s="80" t="s">
        <v>8</v>
      </c>
      <c r="D14" s="214" t="str">
        <f>COMPOSIÇÃO!B7</f>
        <v>ADMINISTRAÇÃO LOCAL DE OBRA</v>
      </c>
      <c r="E14" s="215"/>
      <c r="F14" s="153" t="s">
        <v>6</v>
      </c>
      <c r="G14" s="208">
        <v>1</v>
      </c>
      <c r="H14" s="208"/>
      <c r="I14" s="84">
        <f>COMPOSIÇÃO!L17</f>
        <v>7601.35</v>
      </c>
      <c r="J14" s="85">
        <f t="shared" ref="J14" si="0">I14*G14</f>
        <v>7601.35</v>
      </c>
      <c r="K14" s="150">
        <f>I14*(1+$F$6)</f>
        <v>9501.8247102165533</v>
      </c>
      <c r="L14" s="96">
        <f>TRUNC(I14*G14,2)</f>
        <v>7601.35</v>
      </c>
      <c r="M14" s="103">
        <f>K14*G14</f>
        <v>9501.8247102165533</v>
      </c>
      <c r="N14" s="70"/>
    </row>
    <row r="15" spans="1:23" s="71" customFormat="1" ht="15" customHeight="1" x14ac:dyDescent="0.25">
      <c r="A15" s="216"/>
      <c r="B15" s="217"/>
      <c r="C15" s="217"/>
      <c r="D15" s="217"/>
      <c r="E15" s="217"/>
      <c r="F15" s="217"/>
      <c r="G15" s="217"/>
      <c r="H15" s="217"/>
      <c r="I15" s="217"/>
      <c r="J15" s="89"/>
      <c r="K15" s="151" t="s">
        <v>58</v>
      </c>
      <c r="L15" s="97">
        <f>TRUNC(L14,2)</f>
        <v>7601.35</v>
      </c>
      <c r="M15" s="104">
        <f>TRUNC(M14,2)</f>
        <v>9501.82</v>
      </c>
      <c r="N15" s="70">
        <v>3369.5468800000003</v>
      </c>
      <c r="O15" s="86">
        <f>L15/265000</f>
        <v>2.8684339622641511E-2</v>
      </c>
    </row>
    <row r="16" spans="1:23" s="71" customFormat="1" ht="22.5" customHeight="1" x14ac:dyDescent="0.25">
      <c r="A16" s="112" t="s">
        <v>55</v>
      </c>
      <c r="B16" s="204" t="s">
        <v>102</v>
      </c>
      <c r="C16" s="205"/>
      <c r="D16" s="205"/>
      <c r="E16" s="205"/>
      <c r="F16" s="205"/>
      <c r="G16" s="205"/>
      <c r="H16" s="205"/>
      <c r="I16" s="205"/>
      <c r="J16" s="205"/>
      <c r="K16" s="205"/>
      <c r="L16" s="205"/>
      <c r="M16" s="206"/>
      <c r="N16" s="70"/>
    </row>
    <row r="17" spans="1:19" ht="83.25" customHeight="1" x14ac:dyDescent="0.25">
      <c r="A17" s="159" t="s">
        <v>56</v>
      </c>
      <c r="B17" s="153" t="s">
        <v>73</v>
      </c>
      <c r="C17" s="153" t="s">
        <v>8</v>
      </c>
      <c r="D17" s="209" t="str">
        <f>COMPOSIÇÃO!B19</f>
        <v>CONJUNTO DE ILUMINAÇÃO COMPOSTO POR 01 NÚCLEO GALVANIZADO DE 04 ELEMENTOS E 04 LUMINÁRIAS LED DE 200W, INCLUINDO CONECTORES ISOLADOS PERFURANTES, RELÉS FOTOELÉTRICOS, CABOS ELÉTRICOS E SERVIÇOS DE INSTALAÇÃO EM POSTE EXISTENTE.</v>
      </c>
      <c r="E17" s="210"/>
      <c r="F17" s="153" t="s">
        <v>6</v>
      </c>
      <c r="G17" s="208">
        <v>1</v>
      </c>
      <c r="H17" s="208"/>
      <c r="I17" s="84">
        <f>COMPOSIÇÃO!L38</f>
        <v>7705.01</v>
      </c>
      <c r="J17" s="85">
        <f>I17*G17</f>
        <v>7705.01</v>
      </c>
      <c r="K17" s="150">
        <f>I17*(1+$F$6)</f>
        <v>9631.4015813593178</v>
      </c>
      <c r="L17" s="96">
        <f t="shared" ref="L17" si="1">TRUNC(I17*G17,2)</f>
        <v>7705.01</v>
      </c>
      <c r="M17" s="103">
        <f t="shared" ref="M17" si="2">TRUNC((K17*G17),2)</f>
        <v>9631.4</v>
      </c>
      <c r="R17" s="164"/>
      <c r="S17" s="164"/>
    </row>
    <row r="18" spans="1:19" ht="83.25" customHeight="1" x14ac:dyDescent="0.25">
      <c r="A18" s="159" t="s">
        <v>57</v>
      </c>
      <c r="B18" s="153" t="s">
        <v>70</v>
      </c>
      <c r="C18" s="153" t="s">
        <v>8</v>
      </c>
      <c r="D18" s="209" t="str">
        <f>COMPOSIÇÃO!B40</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18" s="210"/>
      <c r="F18" s="153" t="s">
        <v>6</v>
      </c>
      <c r="G18" s="208">
        <v>54</v>
      </c>
      <c r="H18" s="208"/>
      <c r="I18" s="84">
        <f>COMPOSIÇÃO!L60</f>
        <v>2506.04</v>
      </c>
      <c r="J18" s="85">
        <f>I18*G18</f>
        <v>135326.16</v>
      </c>
      <c r="K18" s="150">
        <f>I18*(1+$F$6)</f>
        <v>3132.5952359503367</v>
      </c>
      <c r="L18" s="96">
        <f t="shared" ref="L18" si="3">TRUNC(I18*G18,2)</f>
        <v>135326.16</v>
      </c>
      <c r="M18" s="103">
        <f t="shared" ref="M18" si="4">TRUNC((K18*G18),2)</f>
        <v>169160.14</v>
      </c>
      <c r="R18" s="185"/>
      <c r="S18" s="185"/>
    </row>
    <row r="19" spans="1:19" ht="46.5" customHeight="1" thickBot="1" x14ac:dyDescent="0.3">
      <c r="A19" s="159" t="s">
        <v>108</v>
      </c>
      <c r="B19" s="153" t="s">
        <v>109</v>
      </c>
      <c r="C19" s="153" t="s">
        <v>8</v>
      </c>
      <c r="D19" s="207" t="str">
        <f>COMPOSIÇÃO!B62</f>
        <v>REMOÇÃO DE CONJUNTO DE ILUMINAÇÃO EXISTENTE. TRANSPORTE ATÉ ALMOXARIFADO DA PREFEITURA.</v>
      </c>
      <c r="E19" s="207"/>
      <c r="F19" s="153" t="s">
        <v>6</v>
      </c>
      <c r="G19" s="208">
        <v>55</v>
      </c>
      <c r="H19" s="208"/>
      <c r="I19" s="84">
        <f>COMPOSIÇÃO!L72</f>
        <v>76.83</v>
      </c>
      <c r="J19" s="85"/>
      <c r="K19" s="84">
        <f t="shared" ref="K19" si="5">I19*(1+$F$6)</f>
        <v>96.038886840618801</v>
      </c>
      <c r="L19" s="96">
        <f t="shared" ref="L19" si="6">TRUNC(I19*G19,2)</f>
        <v>4225.6499999999996</v>
      </c>
      <c r="M19" s="103">
        <f t="shared" ref="M19" si="7">TRUNC((K19*G19),2)</f>
        <v>5282.13</v>
      </c>
    </row>
    <row r="20" spans="1:19" ht="19.5" customHeight="1" thickBot="1" x14ac:dyDescent="0.3">
      <c r="A20" s="73"/>
      <c r="B20" s="74"/>
      <c r="C20" s="67"/>
      <c r="D20" s="75"/>
      <c r="E20" s="75"/>
      <c r="F20" s="67"/>
      <c r="G20" s="67"/>
      <c r="H20" s="67"/>
      <c r="I20" s="76"/>
      <c r="J20" s="77"/>
      <c r="K20" s="152" t="s">
        <v>58</v>
      </c>
      <c r="L20" s="105">
        <f>TRUNC(SUM(L17:L19),2)</f>
        <v>147256.82</v>
      </c>
      <c r="M20" s="105">
        <f>TRUNC(SUM(M17:M19),2)</f>
        <v>184073.67</v>
      </c>
      <c r="N20">
        <v>255239.15341430003</v>
      </c>
      <c r="O20">
        <v>255201.98500000002</v>
      </c>
    </row>
    <row r="21" spans="1:19" ht="13.5" customHeight="1" x14ac:dyDescent="0.25">
      <c r="A21" s="200" t="s">
        <v>113</v>
      </c>
      <c r="B21" s="201"/>
      <c r="C21" s="201"/>
      <c r="D21" s="201"/>
      <c r="E21" s="201"/>
      <c r="F21" s="21"/>
      <c r="G21" s="21"/>
      <c r="H21" s="21"/>
      <c r="I21" s="21"/>
      <c r="J21" s="21"/>
      <c r="K21" s="152"/>
      <c r="L21" s="94"/>
      <c r="M21" s="102"/>
    </row>
    <row r="22" spans="1:19" ht="55.9" customHeight="1" x14ac:dyDescent="0.25">
      <c r="A22" s="116"/>
      <c r="E22" s="202" t="s">
        <v>50</v>
      </c>
      <c r="F22" s="202"/>
      <c r="G22" s="202"/>
      <c r="H22" s="202"/>
      <c r="I22" s="202"/>
      <c r="J22" s="202"/>
      <c r="K22" s="202"/>
      <c r="M22" s="106"/>
      <c r="N22">
        <v>269641.13000000006</v>
      </c>
    </row>
    <row r="23" spans="1:19" x14ac:dyDescent="0.25">
      <c r="A23" s="116"/>
      <c r="E23" s="203" t="s">
        <v>49</v>
      </c>
      <c r="F23" s="203"/>
      <c r="G23" s="203"/>
      <c r="H23" s="203"/>
      <c r="I23" s="203"/>
      <c r="J23" s="203"/>
      <c r="K23" s="203"/>
      <c r="M23" s="106"/>
    </row>
    <row r="24" spans="1:19" x14ac:dyDescent="0.25">
      <c r="A24" s="116"/>
      <c r="E24" s="203" t="s">
        <v>72</v>
      </c>
      <c r="F24" s="203"/>
      <c r="G24" s="203"/>
      <c r="H24" s="203"/>
      <c r="I24" s="203"/>
      <c r="J24" s="203"/>
      <c r="K24" s="203"/>
      <c r="M24" s="106"/>
    </row>
    <row r="25" spans="1:19" ht="15.75" thickBot="1" x14ac:dyDescent="0.3">
      <c r="A25" s="90"/>
      <c r="B25" s="69"/>
      <c r="C25" s="69"/>
      <c r="D25" s="69"/>
      <c r="E25" s="199" t="s">
        <v>71</v>
      </c>
      <c r="F25" s="199"/>
      <c r="G25" s="199"/>
      <c r="H25" s="199"/>
      <c r="I25" s="199"/>
      <c r="J25" s="199"/>
      <c r="K25" s="199"/>
      <c r="L25" s="107"/>
      <c r="M25" s="108"/>
    </row>
  </sheetData>
  <mergeCells count="28">
    <mergeCell ref="A1:M1"/>
    <mergeCell ref="G11:H11"/>
    <mergeCell ref="D14:E14"/>
    <mergeCell ref="A15:I15"/>
    <mergeCell ref="D17:E17"/>
    <mergeCell ref="G17:H17"/>
    <mergeCell ref="B16:M16"/>
    <mergeCell ref="A2:M2"/>
    <mergeCell ref="I3:L4"/>
    <mergeCell ref="D11:E11"/>
    <mergeCell ref="G14:H14"/>
    <mergeCell ref="A12:I12"/>
    <mergeCell ref="A9:K9"/>
    <mergeCell ref="I5:L6"/>
    <mergeCell ref="D7:E7"/>
    <mergeCell ref="G7:H7"/>
    <mergeCell ref="A8:L8"/>
    <mergeCell ref="E25:K25"/>
    <mergeCell ref="A21:E21"/>
    <mergeCell ref="E22:K22"/>
    <mergeCell ref="E23:K23"/>
    <mergeCell ref="B10:M10"/>
    <mergeCell ref="B13:M13"/>
    <mergeCell ref="D19:E19"/>
    <mergeCell ref="G19:H19"/>
    <mergeCell ref="E24:K24"/>
    <mergeCell ref="G18:H18"/>
    <mergeCell ref="D18:E18"/>
  </mergeCells>
  <pageMargins left="0.43307086614173229" right="0.51181102362204722" top="0.35433070866141736" bottom="0.6692913385826772" header="0.31496062992125984" footer="0.31496062992125984"/>
  <pageSetup paperSize="9" scale="56" fitToHeight="0" orientation="landscape" r:id="rId1"/>
  <headerFooter>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81"/>
  <sheetViews>
    <sheetView showGridLines="0" view="pageBreakPreview" topLeftCell="A55" zoomScaleNormal="100" zoomScaleSheetLayoutView="100" zoomScalePageLayoutView="60" workbookViewId="0">
      <selection activeCell="H77" sqref="H77"/>
    </sheetView>
  </sheetViews>
  <sheetFormatPr defaultRowHeight="12.75" x14ac:dyDescent="0.2"/>
  <cols>
    <col min="1" max="1" width="11.28515625" style="1" customWidth="1"/>
    <col min="2" max="2" width="10.5703125" style="1" customWidth="1"/>
    <col min="3" max="4" width="8.85546875" style="8" customWidth="1"/>
    <col min="5" max="5" width="9.140625" style="8"/>
    <col min="6" max="6" width="14.5703125" style="8" customWidth="1"/>
    <col min="7" max="7" width="9.140625" style="8"/>
    <col min="8" max="8" width="39.42578125" style="8" customWidth="1"/>
    <col min="9" max="9" width="7.28515625" style="1" customWidth="1"/>
    <col min="10" max="10" width="11.7109375" style="1" customWidth="1"/>
    <col min="11" max="11" width="20.140625" style="2" customWidth="1"/>
    <col min="12" max="12" width="15.85546875" style="2" customWidth="1"/>
    <col min="13" max="13" width="9.140625" style="1"/>
    <col min="14" max="14" width="14.42578125" style="1" bestFit="1" customWidth="1"/>
    <col min="15" max="265" width="9.140625" style="1"/>
    <col min="266" max="266" width="13.28515625" style="1" customWidth="1"/>
    <col min="267" max="267" width="13.42578125" style="1" customWidth="1"/>
    <col min="268" max="521" width="9.140625" style="1"/>
    <col min="522" max="522" width="13.28515625" style="1" customWidth="1"/>
    <col min="523" max="523" width="13.42578125" style="1" customWidth="1"/>
    <col min="524" max="777" width="9.140625" style="1"/>
    <col min="778" max="778" width="13.28515625" style="1" customWidth="1"/>
    <col min="779" max="779" width="13.42578125" style="1" customWidth="1"/>
    <col min="780" max="1033" width="9.140625" style="1"/>
    <col min="1034" max="1034" width="13.28515625" style="1" customWidth="1"/>
    <col min="1035" max="1035" width="13.42578125" style="1" customWidth="1"/>
    <col min="1036" max="1289" width="9.140625" style="1"/>
    <col min="1290" max="1290" width="13.28515625" style="1" customWidth="1"/>
    <col min="1291" max="1291" width="13.42578125" style="1" customWidth="1"/>
    <col min="1292" max="1545" width="9.140625" style="1"/>
    <col min="1546" max="1546" width="13.28515625" style="1" customWidth="1"/>
    <col min="1547" max="1547" width="13.42578125" style="1" customWidth="1"/>
    <col min="1548" max="1801" width="9.140625" style="1"/>
    <col min="1802" max="1802" width="13.28515625" style="1" customWidth="1"/>
    <col min="1803" max="1803" width="13.42578125" style="1" customWidth="1"/>
    <col min="1804" max="2057" width="9.140625" style="1"/>
    <col min="2058" max="2058" width="13.28515625" style="1" customWidth="1"/>
    <col min="2059" max="2059" width="13.42578125" style="1" customWidth="1"/>
    <col min="2060" max="2313" width="9.140625" style="1"/>
    <col min="2314" max="2314" width="13.28515625" style="1" customWidth="1"/>
    <col min="2315" max="2315" width="13.42578125" style="1" customWidth="1"/>
    <col min="2316" max="2569" width="9.140625" style="1"/>
    <col min="2570" max="2570" width="13.28515625" style="1" customWidth="1"/>
    <col min="2571" max="2571" width="13.42578125" style="1" customWidth="1"/>
    <col min="2572" max="2825" width="9.140625" style="1"/>
    <col min="2826" max="2826" width="13.28515625" style="1" customWidth="1"/>
    <col min="2827" max="2827" width="13.42578125" style="1" customWidth="1"/>
    <col min="2828" max="3081" width="9.140625" style="1"/>
    <col min="3082" max="3082" width="13.28515625" style="1" customWidth="1"/>
    <col min="3083" max="3083" width="13.42578125" style="1" customWidth="1"/>
    <col min="3084" max="3337" width="9.140625" style="1"/>
    <col min="3338" max="3338" width="13.28515625" style="1" customWidth="1"/>
    <col min="3339" max="3339" width="13.42578125" style="1" customWidth="1"/>
    <col min="3340" max="3593" width="9.140625" style="1"/>
    <col min="3594" max="3594" width="13.28515625" style="1" customWidth="1"/>
    <col min="3595" max="3595" width="13.42578125" style="1" customWidth="1"/>
    <col min="3596" max="3849" width="9.140625" style="1"/>
    <col min="3850" max="3850" width="13.28515625" style="1" customWidth="1"/>
    <col min="3851" max="3851" width="13.42578125" style="1" customWidth="1"/>
    <col min="3852" max="4105" width="9.140625" style="1"/>
    <col min="4106" max="4106" width="13.28515625" style="1" customWidth="1"/>
    <col min="4107" max="4107" width="13.42578125" style="1" customWidth="1"/>
    <col min="4108" max="4361" width="9.140625" style="1"/>
    <col min="4362" max="4362" width="13.28515625" style="1" customWidth="1"/>
    <col min="4363" max="4363" width="13.42578125" style="1" customWidth="1"/>
    <col min="4364" max="4617" width="9.140625" style="1"/>
    <col min="4618" max="4618" width="13.28515625" style="1" customWidth="1"/>
    <col min="4619" max="4619" width="13.42578125" style="1" customWidth="1"/>
    <col min="4620" max="4873" width="9.140625" style="1"/>
    <col min="4874" max="4874" width="13.28515625" style="1" customWidth="1"/>
    <col min="4875" max="4875" width="13.42578125" style="1" customWidth="1"/>
    <col min="4876" max="5129" width="9.140625" style="1"/>
    <col min="5130" max="5130" width="13.28515625" style="1" customWidth="1"/>
    <col min="5131" max="5131" width="13.42578125" style="1" customWidth="1"/>
    <col min="5132" max="5385" width="9.140625" style="1"/>
    <col min="5386" max="5386" width="13.28515625" style="1" customWidth="1"/>
    <col min="5387" max="5387" width="13.42578125" style="1" customWidth="1"/>
    <col min="5388" max="5641" width="9.140625" style="1"/>
    <col min="5642" max="5642" width="13.28515625" style="1" customWidth="1"/>
    <col min="5643" max="5643" width="13.42578125" style="1" customWidth="1"/>
    <col min="5644" max="5897" width="9.140625" style="1"/>
    <col min="5898" max="5898" width="13.28515625" style="1" customWidth="1"/>
    <col min="5899" max="5899" width="13.42578125" style="1" customWidth="1"/>
    <col min="5900" max="6153" width="9.140625" style="1"/>
    <col min="6154" max="6154" width="13.28515625" style="1" customWidth="1"/>
    <col min="6155" max="6155" width="13.42578125" style="1" customWidth="1"/>
    <col min="6156" max="6409" width="9.140625" style="1"/>
    <col min="6410" max="6410" width="13.28515625" style="1" customWidth="1"/>
    <col min="6411" max="6411" width="13.42578125" style="1" customWidth="1"/>
    <col min="6412" max="6665" width="9.140625" style="1"/>
    <col min="6666" max="6666" width="13.28515625" style="1" customWidth="1"/>
    <col min="6667" max="6667" width="13.42578125" style="1" customWidth="1"/>
    <col min="6668" max="6921" width="9.140625" style="1"/>
    <col min="6922" max="6922" width="13.28515625" style="1" customWidth="1"/>
    <col min="6923" max="6923" width="13.42578125" style="1" customWidth="1"/>
    <col min="6924" max="7177" width="9.140625" style="1"/>
    <col min="7178" max="7178" width="13.28515625" style="1" customWidth="1"/>
    <col min="7179" max="7179" width="13.42578125" style="1" customWidth="1"/>
    <col min="7180" max="7433" width="9.140625" style="1"/>
    <col min="7434" max="7434" width="13.28515625" style="1" customWidth="1"/>
    <col min="7435" max="7435" width="13.42578125" style="1" customWidth="1"/>
    <col min="7436" max="7689" width="9.140625" style="1"/>
    <col min="7690" max="7690" width="13.28515625" style="1" customWidth="1"/>
    <col min="7691" max="7691" width="13.42578125" style="1" customWidth="1"/>
    <col min="7692" max="7945" width="9.140625" style="1"/>
    <col min="7946" max="7946" width="13.28515625" style="1" customWidth="1"/>
    <col min="7947" max="7947" width="13.42578125" style="1" customWidth="1"/>
    <col min="7948" max="8201" width="9.140625" style="1"/>
    <col min="8202" max="8202" width="13.28515625" style="1" customWidth="1"/>
    <col min="8203" max="8203" width="13.42578125" style="1" customWidth="1"/>
    <col min="8204" max="8457" width="9.140625" style="1"/>
    <col min="8458" max="8458" width="13.28515625" style="1" customWidth="1"/>
    <col min="8459" max="8459" width="13.42578125" style="1" customWidth="1"/>
    <col min="8460" max="8713" width="9.140625" style="1"/>
    <col min="8714" max="8714" width="13.28515625" style="1" customWidth="1"/>
    <col min="8715" max="8715" width="13.42578125" style="1" customWidth="1"/>
    <col min="8716" max="8969" width="9.140625" style="1"/>
    <col min="8970" max="8970" width="13.28515625" style="1" customWidth="1"/>
    <col min="8971" max="8971" width="13.42578125" style="1" customWidth="1"/>
    <col min="8972" max="9225" width="9.140625" style="1"/>
    <col min="9226" max="9226" width="13.28515625" style="1" customWidth="1"/>
    <col min="9227" max="9227" width="13.42578125" style="1" customWidth="1"/>
    <col min="9228" max="9481" width="9.140625" style="1"/>
    <col min="9482" max="9482" width="13.28515625" style="1" customWidth="1"/>
    <col min="9483" max="9483" width="13.42578125" style="1" customWidth="1"/>
    <col min="9484" max="9737" width="9.140625" style="1"/>
    <col min="9738" max="9738" width="13.28515625" style="1" customWidth="1"/>
    <col min="9739" max="9739" width="13.42578125" style="1" customWidth="1"/>
    <col min="9740" max="9993" width="9.140625" style="1"/>
    <col min="9994" max="9994" width="13.28515625" style="1" customWidth="1"/>
    <col min="9995" max="9995" width="13.42578125" style="1" customWidth="1"/>
    <col min="9996" max="10249" width="9.140625" style="1"/>
    <col min="10250" max="10250" width="13.28515625" style="1" customWidth="1"/>
    <col min="10251" max="10251" width="13.42578125" style="1" customWidth="1"/>
    <col min="10252" max="10505" width="9.140625" style="1"/>
    <col min="10506" max="10506" width="13.28515625" style="1" customWidth="1"/>
    <col min="10507" max="10507" width="13.42578125" style="1" customWidth="1"/>
    <col min="10508" max="10761" width="9.140625" style="1"/>
    <col min="10762" max="10762" width="13.28515625" style="1" customWidth="1"/>
    <col min="10763" max="10763" width="13.42578125" style="1" customWidth="1"/>
    <col min="10764" max="11017" width="9.140625" style="1"/>
    <col min="11018" max="11018" width="13.28515625" style="1" customWidth="1"/>
    <col min="11019" max="11019" width="13.42578125" style="1" customWidth="1"/>
    <col min="11020" max="11273" width="9.140625" style="1"/>
    <col min="11274" max="11274" width="13.28515625" style="1" customWidth="1"/>
    <col min="11275" max="11275" width="13.42578125" style="1" customWidth="1"/>
    <col min="11276" max="11529" width="9.140625" style="1"/>
    <col min="11530" max="11530" width="13.28515625" style="1" customWidth="1"/>
    <col min="11531" max="11531" width="13.42578125" style="1" customWidth="1"/>
    <col min="11532" max="11785" width="9.140625" style="1"/>
    <col min="11786" max="11786" width="13.28515625" style="1" customWidth="1"/>
    <col min="11787" max="11787" width="13.42578125" style="1" customWidth="1"/>
    <col min="11788" max="12041" width="9.140625" style="1"/>
    <col min="12042" max="12042" width="13.28515625" style="1" customWidth="1"/>
    <col min="12043" max="12043" width="13.42578125" style="1" customWidth="1"/>
    <col min="12044" max="12297" width="9.140625" style="1"/>
    <col min="12298" max="12298" width="13.28515625" style="1" customWidth="1"/>
    <col min="12299" max="12299" width="13.42578125" style="1" customWidth="1"/>
    <col min="12300" max="12553" width="9.140625" style="1"/>
    <col min="12554" max="12554" width="13.28515625" style="1" customWidth="1"/>
    <col min="12555" max="12555" width="13.42578125" style="1" customWidth="1"/>
    <col min="12556" max="12809" width="9.140625" style="1"/>
    <col min="12810" max="12810" width="13.28515625" style="1" customWidth="1"/>
    <col min="12811" max="12811" width="13.42578125" style="1" customWidth="1"/>
    <col min="12812" max="13065" width="9.140625" style="1"/>
    <col min="13066" max="13066" width="13.28515625" style="1" customWidth="1"/>
    <col min="13067" max="13067" width="13.42578125" style="1" customWidth="1"/>
    <col min="13068" max="13321" width="9.140625" style="1"/>
    <col min="13322" max="13322" width="13.28515625" style="1" customWidth="1"/>
    <col min="13323" max="13323" width="13.42578125" style="1" customWidth="1"/>
    <col min="13324" max="13577" width="9.140625" style="1"/>
    <col min="13578" max="13578" width="13.28515625" style="1" customWidth="1"/>
    <col min="13579" max="13579" width="13.42578125" style="1" customWidth="1"/>
    <col min="13580" max="13833" width="9.140625" style="1"/>
    <col min="13834" max="13834" width="13.28515625" style="1" customWidth="1"/>
    <col min="13835" max="13835" width="13.42578125" style="1" customWidth="1"/>
    <col min="13836" max="14089" width="9.140625" style="1"/>
    <col min="14090" max="14090" width="13.28515625" style="1" customWidth="1"/>
    <col min="14091" max="14091" width="13.42578125" style="1" customWidth="1"/>
    <col min="14092" max="14345" width="9.140625" style="1"/>
    <col min="14346" max="14346" width="13.28515625" style="1" customWidth="1"/>
    <col min="14347" max="14347" width="13.42578125" style="1" customWidth="1"/>
    <col min="14348" max="14601" width="9.140625" style="1"/>
    <col min="14602" max="14602" width="13.28515625" style="1" customWidth="1"/>
    <col min="14603" max="14603" width="13.42578125" style="1" customWidth="1"/>
    <col min="14604" max="14857" width="9.140625" style="1"/>
    <col min="14858" max="14858" width="13.28515625" style="1" customWidth="1"/>
    <col min="14859" max="14859" width="13.42578125" style="1" customWidth="1"/>
    <col min="14860" max="15113" width="9.140625" style="1"/>
    <col min="15114" max="15114" width="13.28515625" style="1" customWidth="1"/>
    <col min="15115" max="15115" width="13.42578125" style="1" customWidth="1"/>
    <col min="15116" max="15369" width="9.140625" style="1"/>
    <col min="15370" max="15370" width="13.28515625" style="1" customWidth="1"/>
    <col min="15371" max="15371" width="13.42578125" style="1" customWidth="1"/>
    <col min="15372" max="15625" width="9.140625" style="1"/>
    <col min="15626" max="15626" width="13.28515625" style="1" customWidth="1"/>
    <col min="15627" max="15627" width="13.42578125" style="1" customWidth="1"/>
    <col min="15628" max="15881" width="9.140625" style="1"/>
    <col min="15882" max="15882" width="13.28515625" style="1" customWidth="1"/>
    <col min="15883" max="15883" width="13.42578125" style="1" customWidth="1"/>
    <col min="15884" max="16137" width="9.140625" style="1"/>
    <col min="16138" max="16138" width="13.28515625" style="1" customWidth="1"/>
    <col min="16139" max="16139" width="13.42578125" style="1" customWidth="1"/>
    <col min="16140" max="16384" width="9.140625" style="1"/>
  </cols>
  <sheetData>
    <row r="1" spans="1:13" ht="95.25" customHeight="1" thickBot="1" x14ac:dyDescent="0.25">
      <c r="A1" s="233"/>
      <c r="B1" s="234"/>
      <c r="C1" s="234"/>
      <c r="D1" s="234"/>
      <c r="E1" s="234"/>
      <c r="F1" s="234"/>
      <c r="G1" s="234"/>
      <c r="H1" s="234"/>
      <c r="I1" s="234"/>
      <c r="J1" s="234"/>
      <c r="K1" s="234"/>
      <c r="L1" s="235"/>
    </row>
    <row r="2" spans="1:13" s="139" customFormat="1" ht="15" customHeight="1" thickBot="1" x14ac:dyDescent="0.3">
      <c r="A2" s="262" t="s">
        <v>43</v>
      </c>
      <c r="B2" s="263"/>
      <c r="C2" s="263"/>
      <c r="D2" s="263"/>
      <c r="E2" s="263"/>
      <c r="F2" s="263"/>
      <c r="G2" s="263"/>
      <c r="H2" s="263"/>
      <c r="I2" s="263"/>
      <c r="J2" s="263"/>
      <c r="K2" s="263"/>
      <c r="L2" s="264"/>
    </row>
    <row r="3" spans="1:13" ht="15" x14ac:dyDescent="0.2">
      <c r="A3" s="140" t="s">
        <v>25</v>
      </c>
      <c r="B3" s="22" t="str">
        <f>'PO - RUA JAIME CAMPOS'!$C$3</f>
        <v>APIACÁS - MT</v>
      </c>
      <c r="C3" s="22"/>
      <c r="D3" s="22"/>
      <c r="E3" s="23"/>
      <c r="F3" s="22"/>
      <c r="G3" s="23"/>
      <c r="H3" s="23"/>
      <c r="I3" s="24"/>
      <c r="J3" s="24"/>
      <c r="K3" s="25"/>
      <c r="L3" s="26"/>
    </row>
    <row r="4" spans="1:13" ht="15" x14ac:dyDescent="0.2">
      <c r="A4" s="140" t="s">
        <v>0</v>
      </c>
      <c r="B4" s="22" t="str">
        <f>'PO - RUA JAIME CAMPOS'!$C$4</f>
        <v>MELHORIA EM ILUMINAÇÃO PÚBLICA</v>
      </c>
      <c r="C4" s="22"/>
      <c r="D4" s="22"/>
      <c r="E4" s="23"/>
      <c r="F4" s="22"/>
      <c r="G4" s="23"/>
      <c r="H4" s="23"/>
      <c r="I4" s="24"/>
      <c r="J4" s="24"/>
      <c r="K4" s="25"/>
      <c r="L4" s="26"/>
    </row>
    <row r="5" spans="1:13" ht="15" x14ac:dyDescent="0.2">
      <c r="A5" s="140" t="s">
        <v>1</v>
      </c>
      <c r="B5" s="22" t="str">
        <f>'PO - RUA JAIME CAMPOS'!$C$5</f>
        <v>RUA JAIME CAMPOS</v>
      </c>
      <c r="C5" s="22"/>
      <c r="D5" s="22"/>
      <c r="E5" s="23"/>
      <c r="F5" s="22"/>
      <c r="G5" s="23"/>
      <c r="H5" s="23"/>
      <c r="I5" s="24"/>
      <c r="J5" s="24"/>
      <c r="K5" s="25"/>
      <c r="L5" s="26"/>
    </row>
    <row r="6" spans="1:13" ht="4.5" customHeight="1" x14ac:dyDescent="0.2">
      <c r="A6" s="27"/>
      <c r="B6" s="28"/>
      <c r="C6" s="23"/>
      <c r="D6" s="22"/>
      <c r="E6" s="23"/>
      <c r="F6" s="29"/>
      <c r="G6" s="23"/>
      <c r="H6" s="23"/>
      <c r="I6" s="24"/>
      <c r="J6" s="24"/>
      <c r="K6" s="16"/>
      <c r="L6" s="26"/>
    </row>
    <row r="7" spans="1:13" ht="20.25" customHeight="1" x14ac:dyDescent="0.2">
      <c r="A7" s="31" t="s">
        <v>22</v>
      </c>
      <c r="B7" s="253" t="s">
        <v>66</v>
      </c>
      <c r="C7" s="254"/>
      <c r="D7" s="254"/>
      <c r="E7" s="254"/>
      <c r="F7" s="254"/>
      <c r="G7" s="254"/>
      <c r="H7" s="254"/>
      <c r="I7" s="254"/>
      <c r="J7" s="254"/>
      <c r="K7" s="254"/>
      <c r="L7" s="255"/>
    </row>
    <row r="8" spans="1:13" ht="9.75" customHeight="1" x14ac:dyDescent="0.2">
      <c r="A8" s="265"/>
      <c r="B8" s="260"/>
      <c r="C8" s="260"/>
      <c r="D8" s="260"/>
      <c r="E8" s="260"/>
      <c r="F8" s="260"/>
      <c r="G8" s="260"/>
      <c r="H8" s="260"/>
      <c r="I8" s="260"/>
      <c r="J8" s="260"/>
      <c r="K8" s="260"/>
      <c r="L8" s="261"/>
    </row>
    <row r="9" spans="1:13" ht="18.75" customHeight="1" x14ac:dyDescent="0.2">
      <c r="A9" s="31" t="s">
        <v>17</v>
      </c>
      <c r="B9" s="182" t="s">
        <v>13</v>
      </c>
      <c r="C9" s="256" t="s">
        <v>9</v>
      </c>
      <c r="D9" s="256"/>
      <c r="E9" s="256"/>
      <c r="F9" s="256"/>
      <c r="G9" s="256"/>
      <c r="H9" s="256"/>
      <c r="I9" s="30" t="s">
        <v>6</v>
      </c>
      <c r="J9" s="154" t="s">
        <v>18</v>
      </c>
      <c r="K9" s="154" t="s">
        <v>37</v>
      </c>
      <c r="L9" s="32" t="s">
        <v>19</v>
      </c>
    </row>
    <row r="10" spans="1:13" ht="13.9" customHeight="1" x14ac:dyDescent="0.2">
      <c r="A10" s="257" t="s">
        <v>106</v>
      </c>
      <c r="B10" s="258"/>
      <c r="C10" s="258"/>
      <c r="D10" s="258"/>
      <c r="E10" s="258"/>
      <c r="F10" s="258"/>
      <c r="G10" s="258"/>
      <c r="H10" s="258"/>
      <c r="I10" s="258"/>
      <c r="J10" s="258"/>
      <c r="K10" s="258"/>
      <c r="L10" s="259"/>
    </row>
    <row r="11" spans="1:13" ht="26.25" customHeight="1" x14ac:dyDescent="0.2">
      <c r="A11" s="141" t="s">
        <v>13</v>
      </c>
      <c r="B11" s="260" t="s">
        <v>68</v>
      </c>
      <c r="C11" s="260"/>
      <c r="D11" s="260"/>
      <c r="E11" s="260"/>
      <c r="F11" s="260"/>
      <c r="G11" s="260"/>
      <c r="H11" s="260"/>
      <c r="I11" s="260"/>
      <c r="J11" s="260"/>
      <c r="K11" s="260"/>
      <c r="L11" s="261"/>
    </row>
    <row r="12" spans="1:13" ht="15" customHeight="1" x14ac:dyDescent="0.2">
      <c r="A12" s="155" t="s">
        <v>15</v>
      </c>
      <c r="B12" s="156">
        <v>91677</v>
      </c>
      <c r="C12" s="266" t="s">
        <v>97</v>
      </c>
      <c r="D12" s="267"/>
      <c r="E12" s="267"/>
      <c r="F12" s="267"/>
      <c r="G12" s="267"/>
      <c r="H12" s="268"/>
      <c r="I12" s="156" t="s">
        <v>20</v>
      </c>
      <c r="J12" s="160">
        <v>45</v>
      </c>
      <c r="K12" s="157">
        <v>77.23</v>
      </c>
      <c r="L12" s="158">
        <f>TRUNC((J12*K12),2)</f>
        <v>3475.35</v>
      </c>
      <c r="M12" s="7"/>
    </row>
    <row r="13" spans="1:13" ht="16.5" customHeight="1" x14ac:dyDescent="0.25">
      <c r="A13" s="155" t="s">
        <v>15</v>
      </c>
      <c r="B13" s="156">
        <v>90780</v>
      </c>
      <c r="C13" s="266" t="s">
        <v>98</v>
      </c>
      <c r="D13" s="267"/>
      <c r="E13" s="267"/>
      <c r="F13" s="267"/>
      <c r="G13" s="267"/>
      <c r="H13" s="268"/>
      <c r="I13" s="156" t="s">
        <v>20</v>
      </c>
      <c r="J13" s="160">
        <v>100</v>
      </c>
      <c r="K13" s="157">
        <v>27.22</v>
      </c>
      <c r="L13" s="158">
        <f t="shared" ref="L13:L14" si="0">TRUNC((J13*K13),2)</f>
        <v>2722</v>
      </c>
      <c r="M13"/>
    </row>
    <row r="14" spans="1:13" ht="14.25" customHeight="1" x14ac:dyDescent="0.25">
      <c r="A14" s="155" t="s">
        <v>15</v>
      </c>
      <c r="B14" s="156" t="s">
        <v>99</v>
      </c>
      <c r="C14" s="266" t="s">
        <v>100</v>
      </c>
      <c r="D14" s="267"/>
      <c r="E14" s="267"/>
      <c r="F14" s="267"/>
      <c r="G14" s="267"/>
      <c r="H14" s="268"/>
      <c r="I14" s="156" t="s">
        <v>20</v>
      </c>
      <c r="J14" s="160">
        <v>100</v>
      </c>
      <c r="K14" s="157">
        <v>14.04</v>
      </c>
      <c r="L14" s="158">
        <f t="shared" si="0"/>
        <v>1404</v>
      </c>
      <c r="M14"/>
    </row>
    <row r="15" spans="1:13" s="11" customFormat="1" ht="18.75" customHeight="1" x14ac:dyDescent="0.2">
      <c r="A15" s="269" t="s">
        <v>40</v>
      </c>
      <c r="B15" s="270"/>
      <c r="C15" s="270"/>
      <c r="D15" s="270"/>
      <c r="E15" s="270"/>
      <c r="F15" s="270"/>
      <c r="G15" s="270"/>
      <c r="H15" s="270"/>
      <c r="I15" s="270"/>
      <c r="J15" s="270"/>
      <c r="K15" s="271"/>
      <c r="L15" s="33">
        <f>TRUNC(SUM(L12:L14),2)</f>
        <v>7601.35</v>
      </c>
    </row>
    <row r="16" spans="1:13" ht="8.25" customHeight="1" x14ac:dyDescent="0.2">
      <c r="A16" s="272"/>
      <c r="B16" s="273"/>
      <c r="C16" s="273"/>
      <c r="D16" s="273"/>
      <c r="E16" s="273"/>
      <c r="F16" s="273"/>
      <c r="G16" s="273"/>
      <c r="H16" s="273"/>
      <c r="I16" s="273"/>
      <c r="J16" s="273"/>
      <c r="K16" s="273"/>
      <c r="L16" s="274"/>
      <c r="M16" s="7"/>
    </row>
    <row r="17" spans="1:12" ht="13.9" customHeight="1" x14ac:dyDescent="0.2">
      <c r="A17" s="239" t="s">
        <v>41</v>
      </c>
      <c r="B17" s="240"/>
      <c r="C17" s="240"/>
      <c r="D17" s="240"/>
      <c r="E17" s="240"/>
      <c r="F17" s="240"/>
      <c r="G17" s="240"/>
      <c r="H17" s="240"/>
      <c r="I17" s="240"/>
      <c r="J17" s="240"/>
      <c r="K17" s="241"/>
      <c r="L17" s="34">
        <f>TRUNC(L15,2)</f>
        <v>7601.35</v>
      </c>
    </row>
    <row r="18" spans="1:12" ht="13.9" customHeight="1" x14ac:dyDescent="0.2">
      <c r="A18" s="186"/>
      <c r="B18" s="187"/>
      <c r="C18" s="187"/>
      <c r="D18" s="187"/>
      <c r="E18" s="187"/>
      <c r="F18" s="187"/>
      <c r="G18" s="187"/>
      <c r="H18" s="187"/>
      <c r="I18" s="187"/>
      <c r="J18" s="187"/>
      <c r="K18" s="187"/>
      <c r="L18" s="188"/>
    </row>
    <row r="19" spans="1:12" ht="30" customHeight="1" x14ac:dyDescent="0.2">
      <c r="A19" s="31" t="s">
        <v>23</v>
      </c>
      <c r="B19" s="253" t="s">
        <v>118</v>
      </c>
      <c r="C19" s="254"/>
      <c r="D19" s="254"/>
      <c r="E19" s="254"/>
      <c r="F19" s="254"/>
      <c r="G19" s="254"/>
      <c r="H19" s="254"/>
      <c r="I19" s="254"/>
      <c r="J19" s="254"/>
      <c r="K19" s="254"/>
      <c r="L19" s="255"/>
    </row>
    <row r="20" spans="1:12" x14ac:dyDescent="0.2">
      <c r="A20" s="257"/>
      <c r="B20" s="258"/>
      <c r="C20" s="258"/>
      <c r="D20" s="258"/>
      <c r="E20" s="258"/>
      <c r="F20" s="258"/>
      <c r="G20" s="258"/>
      <c r="H20" s="258"/>
      <c r="I20" s="258"/>
      <c r="J20" s="258"/>
      <c r="K20" s="258"/>
      <c r="L20" s="259"/>
    </row>
    <row r="21" spans="1:12" x14ac:dyDescent="0.2">
      <c r="A21" s="31" t="s">
        <v>17</v>
      </c>
      <c r="B21" s="182" t="s">
        <v>13</v>
      </c>
      <c r="C21" s="256" t="s">
        <v>9</v>
      </c>
      <c r="D21" s="256"/>
      <c r="E21" s="256"/>
      <c r="F21" s="256"/>
      <c r="G21" s="256"/>
      <c r="H21" s="256"/>
      <c r="I21" s="30" t="s">
        <v>6</v>
      </c>
      <c r="J21" s="154" t="s">
        <v>18</v>
      </c>
      <c r="K21" s="154" t="s">
        <v>37</v>
      </c>
      <c r="L21" s="32" t="s">
        <v>19</v>
      </c>
    </row>
    <row r="22" spans="1:12" x14ac:dyDescent="0.2">
      <c r="A22" s="257" t="str">
        <f>$A$10</f>
        <v>REFERÊNCIA:  SINAPI - DEZEMBRO DE 2018</v>
      </c>
      <c r="B22" s="258"/>
      <c r="C22" s="258"/>
      <c r="D22" s="258"/>
      <c r="E22" s="258"/>
      <c r="F22" s="258"/>
      <c r="G22" s="258"/>
      <c r="H22" s="258"/>
      <c r="I22" s="258"/>
      <c r="J22" s="258"/>
      <c r="K22" s="258"/>
      <c r="L22" s="259"/>
    </row>
    <row r="23" spans="1:12" x14ac:dyDescent="0.2">
      <c r="A23" s="141" t="s">
        <v>13</v>
      </c>
      <c r="B23" s="260" t="s">
        <v>68</v>
      </c>
      <c r="C23" s="260"/>
      <c r="D23" s="260"/>
      <c r="E23" s="260"/>
      <c r="F23" s="260"/>
      <c r="G23" s="260"/>
      <c r="H23" s="260"/>
      <c r="I23" s="260"/>
      <c r="J23" s="260"/>
      <c r="K23" s="260"/>
      <c r="L23" s="261"/>
    </row>
    <row r="24" spans="1:12" x14ac:dyDescent="0.2">
      <c r="A24" s="155" t="s">
        <v>15</v>
      </c>
      <c r="B24" s="183">
        <v>88264</v>
      </c>
      <c r="C24" s="242" t="s">
        <v>21</v>
      </c>
      <c r="D24" s="242"/>
      <c r="E24" s="242"/>
      <c r="F24" s="242"/>
      <c r="G24" s="242"/>
      <c r="H24" s="242"/>
      <c r="I24" s="156" t="s">
        <v>20</v>
      </c>
      <c r="J24" s="160">
        <v>4</v>
      </c>
      <c r="K24" s="157">
        <v>18.89</v>
      </c>
      <c r="L24" s="158">
        <f>TRUNC(J24*K24,2)</f>
        <v>75.56</v>
      </c>
    </row>
    <row r="25" spans="1:12" ht="12.75" customHeight="1" x14ac:dyDescent="0.2">
      <c r="A25" s="155" t="s">
        <v>15</v>
      </c>
      <c r="B25" s="183">
        <v>88247</v>
      </c>
      <c r="C25" s="242" t="s">
        <v>94</v>
      </c>
      <c r="D25" s="242"/>
      <c r="E25" s="242"/>
      <c r="F25" s="242"/>
      <c r="G25" s="242"/>
      <c r="H25" s="242"/>
      <c r="I25" s="156" t="s">
        <v>20</v>
      </c>
      <c r="J25" s="160">
        <v>4</v>
      </c>
      <c r="K25" s="157">
        <v>14.78</v>
      </c>
      <c r="L25" s="158">
        <f>TRUNC(J25*K25,2)</f>
        <v>59.12</v>
      </c>
    </row>
    <row r="26" spans="1:12" ht="43.15" customHeight="1" x14ac:dyDescent="0.2">
      <c r="A26" s="155" t="s">
        <v>15</v>
      </c>
      <c r="B26" s="183">
        <v>5928</v>
      </c>
      <c r="C26" s="242" t="s">
        <v>95</v>
      </c>
      <c r="D26" s="242"/>
      <c r="E26" s="242"/>
      <c r="F26" s="242"/>
      <c r="G26" s="242"/>
      <c r="H26" s="242"/>
      <c r="I26" s="156" t="s">
        <v>101</v>
      </c>
      <c r="J26" s="160">
        <v>1</v>
      </c>
      <c r="K26" s="157">
        <v>143.88999999999999</v>
      </c>
      <c r="L26" s="158">
        <f>TRUNC(J26*K26,2)</f>
        <v>143.88999999999999</v>
      </c>
    </row>
    <row r="27" spans="1:12" x14ac:dyDescent="0.2">
      <c r="A27" s="269" t="s">
        <v>69</v>
      </c>
      <c r="B27" s="270"/>
      <c r="C27" s="270"/>
      <c r="D27" s="270"/>
      <c r="E27" s="270"/>
      <c r="F27" s="270"/>
      <c r="G27" s="270"/>
      <c r="H27" s="270"/>
      <c r="I27" s="270"/>
      <c r="J27" s="270"/>
      <c r="K27" s="271"/>
      <c r="L27" s="33">
        <f>TRUNC(SUM(L24:L26),2)</f>
        <v>278.57</v>
      </c>
    </row>
    <row r="28" spans="1:12" x14ac:dyDescent="0.2">
      <c r="A28" s="141" t="s">
        <v>13</v>
      </c>
      <c r="B28" s="260" t="s">
        <v>39</v>
      </c>
      <c r="C28" s="260"/>
      <c r="D28" s="260"/>
      <c r="E28" s="260"/>
      <c r="F28" s="260"/>
      <c r="G28" s="260"/>
      <c r="H28" s="260"/>
      <c r="I28" s="260"/>
      <c r="J28" s="260"/>
      <c r="K28" s="260"/>
      <c r="L28" s="261"/>
    </row>
    <row r="29" spans="1:12" ht="36" customHeight="1" x14ac:dyDescent="0.2">
      <c r="A29" s="155" t="s">
        <v>14</v>
      </c>
      <c r="B29" s="183" t="s">
        <v>8</v>
      </c>
      <c r="C29" s="242" t="s">
        <v>116</v>
      </c>
      <c r="D29" s="242"/>
      <c r="E29" s="242"/>
      <c r="F29" s="242"/>
      <c r="G29" s="242"/>
      <c r="H29" s="242"/>
      <c r="I29" s="156" t="s">
        <v>6</v>
      </c>
      <c r="J29" s="156">
        <v>1</v>
      </c>
      <c r="K29" s="184">
        <v>237</v>
      </c>
      <c r="L29" s="158">
        <f t="shared" ref="L29:L35" si="1">TRUNC(J29*K29,2)</f>
        <v>237</v>
      </c>
    </row>
    <row r="30" spans="1:12" ht="175.9" customHeight="1" x14ac:dyDescent="0.2">
      <c r="A30" s="155" t="s">
        <v>14</v>
      </c>
      <c r="B30" s="183" t="s">
        <v>8</v>
      </c>
      <c r="C30" s="242" t="s">
        <v>114</v>
      </c>
      <c r="D30" s="242"/>
      <c r="E30" s="242"/>
      <c r="F30" s="242"/>
      <c r="G30" s="242"/>
      <c r="H30" s="242"/>
      <c r="I30" s="156" t="s">
        <v>6</v>
      </c>
      <c r="J30" s="160">
        <v>4</v>
      </c>
      <c r="K30" s="184">
        <v>1775</v>
      </c>
      <c r="L30" s="158">
        <f t="shared" si="1"/>
        <v>7100</v>
      </c>
    </row>
    <row r="31" spans="1:12" ht="29.45" customHeight="1" x14ac:dyDescent="0.2">
      <c r="A31" s="155" t="s">
        <v>15</v>
      </c>
      <c r="B31" s="183">
        <v>1022</v>
      </c>
      <c r="C31" s="242" t="s">
        <v>103</v>
      </c>
      <c r="D31" s="242"/>
      <c r="E31" s="242"/>
      <c r="F31" s="242"/>
      <c r="G31" s="242"/>
      <c r="H31" s="242"/>
      <c r="I31" s="156" t="s">
        <v>7</v>
      </c>
      <c r="J31" s="160">
        <v>2</v>
      </c>
      <c r="K31" s="157">
        <v>1.97</v>
      </c>
      <c r="L31" s="158">
        <f t="shared" si="1"/>
        <v>3.94</v>
      </c>
    </row>
    <row r="32" spans="1:12" x14ac:dyDescent="0.2">
      <c r="A32" s="155" t="s">
        <v>14</v>
      </c>
      <c r="B32" s="183" t="s">
        <v>8</v>
      </c>
      <c r="C32" s="242" t="s">
        <v>117</v>
      </c>
      <c r="D32" s="242"/>
      <c r="E32" s="242"/>
      <c r="F32" s="242"/>
      <c r="G32" s="242"/>
      <c r="H32" s="242"/>
      <c r="I32" s="156" t="s">
        <v>6</v>
      </c>
      <c r="J32" s="160">
        <v>2</v>
      </c>
      <c r="K32" s="157">
        <v>9.7799999999999994</v>
      </c>
      <c r="L32" s="158">
        <f t="shared" si="1"/>
        <v>19.559999999999999</v>
      </c>
    </row>
    <row r="33" spans="1:13" x14ac:dyDescent="0.2">
      <c r="A33" s="155" t="s">
        <v>15</v>
      </c>
      <c r="B33" s="183">
        <v>2510</v>
      </c>
      <c r="C33" s="242" t="s">
        <v>104</v>
      </c>
      <c r="D33" s="242"/>
      <c r="E33" s="242"/>
      <c r="F33" s="242"/>
      <c r="G33" s="242"/>
      <c r="H33" s="242"/>
      <c r="I33" s="156" t="s">
        <v>6</v>
      </c>
      <c r="J33" s="160">
        <v>4</v>
      </c>
      <c r="K33" s="157">
        <v>15.52</v>
      </c>
      <c r="L33" s="158">
        <f t="shared" si="1"/>
        <v>62.08</v>
      </c>
    </row>
    <row r="34" spans="1:13" x14ac:dyDescent="0.2">
      <c r="A34" s="155" t="s">
        <v>15</v>
      </c>
      <c r="B34" s="183">
        <v>20111</v>
      </c>
      <c r="C34" s="242" t="s">
        <v>96</v>
      </c>
      <c r="D34" s="242"/>
      <c r="E34" s="242"/>
      <c r="F34" s="242"/>
      <c r="G34" s="242"/>
      <c r="H34" s="242"/>
      <c r="I34" s="156" t="s">
        <v>6</v>
      </c>
      <c r="J34" s="160">
        <v>0.32</v>
      </c>
      <c r="K34" s="157">
        <v>9.5</v>
      </c>
      <c r="L34" s="158">
        <f t="shared" si="1"/>
        <v>3.04</v>
      </c>
    </row>
    <row r="35" spans="1:13" x14ac:dyDescent="0.2">
      <c r="A35" s="155" t="s">
        <v>15</v>
      </c>
      <c r="B35" s="183">
        <v>404</v>
      </c>
      <c r="C35" s="242" t="s">
        <v>90</v>
      </c>
      <c r="D35" s="242"/>
      <c r="E35" s="242"/>
      <c r="F35" s="242"/>
      <c r="G35" s="242"/>
      <c r="H35" s="242"/>
      <c r="I35" s="156" t="s">
        <v>7</v>
      </c>
      <c r="J35" s="160">
        <v>0.64</v>
      </c>
      <c r="K35" s="157">
        <v>1.29</v>
      </c>
      <c r="L35" s="158">
        <f t="shared" si="1"/>
        <v>0.82</v>
      </c>
    </row>
    <row r="36" spans="1:13" x14ac:dyDescent="0.2">
      <c r="A36" s="250" t="s">
        <v>67</v>
      </c>
      <c r="B36" s="251"/>
      <c r="C36" s="251"/>
      <c r="D36" s="251"/>
      <c r="E36" s="251"/>
      <c r="F36" s="251"/>
      <c r="G36" s="251"/>
      <c r="H36" s="251"/>
      <c r="I36" s="251"/>
      <c r="J36" s="251"/>
      <c r="K36" s="252"/>
      <c r="L36" s="33">
        <f>TRUNC(SUM(L29:L35),2)</f>
        <v>7426.44</v>
      </c>
    </row>
    <row r="37" spans="1:13" x14ac:dyDescent="0.2">
      <c r="A37" s="272"/>
      <c r="B37" s="273"/>
      <c r="C37" s="273"/>
      <c r="D37" s="273"/>
      <c r="E37" s="273"/>
      <c r="F37" s="273"/>
      <c r="G37" s="273"/>
      <c r="H37" s="273"/>
      <c r="I37" s="273"/>
      <c r="J37" s="273"/>
      <c r="K37" s="273"/>
      <c r="L37" s="274"/>
    </row>
    <row r="38" spans="1:13" x14ac:dyDescent="0.2">
      <c r="A38" s="239" t="s">
        <v>41</v>
      </c>
      <c r="B38" s="240"/>
      <c r="C38" s="240"/>
      <c r="D38" s="240"/>
      <c r="E38" s="240"/>
      <c r="F38" s="240"/>
      <c r="G38" s="240"/>
      <c r="H38" s="240"/>
      <c r="I38" s="240"/>
      <c r="J38" s="240"/>
      <c r="K38" s="241"/>
      <c r="L38" s="34">
        <f>TRUNC(L27+L36,2)</f>
        <v>7705.01</v>
      </c>
    </row>
    <row r="39" spans="1:13" x14ac:dyDescent="0.2">
      <c r="A39" s="272"/>
      <c r="B39" s="273"/>
      <c r="C39" s="273"/>
      <c r="D39" s="273"/>
      <c r="E39" s="273"/>
      <c r="F39" s="273"/>
      <c r="G39" s="273"/>
      <c r="H39" s="273"/>
      <c r="I39" s="273"/>
      <c r="J39" s="273"/>
      <c r="K39" s="273"/>
      <c r="L39" s="274"/>
    </row>
    <row r="40" spans="1:13" ht="30.75" customHeight="1" x14ac:dyDescent="0.2">
      <c r="A40" s="31" t="s">
        <v>75</v>
      </c>
      <c r="B40" s="253" t="s">
        <v>115</v>
      </c>
      <c r="C40" s="254"/>
      <c r="D40" s="254"/>
      <c r="E40" s="254"/>
      <c r="F40" s="254"/>
      <c r="G40" s="254"/>
      <c r="H40" s="254"/>
      <c r="I40" s="254"/>
      <c r="J40" s="254"/>
      <c r="K40" s="254"/>
      <c r="L40" s="255"/>
    </row>
    <row r="41" spans="1:13" ht="15.75" customHeight="1" x14ac:dyDescent="0.2">
      <c r="A41" s="257"/>
      <c r="B41" s="258"/>
      <c r="C41" s="258"/>
      <c r="D41" s="258"/>
      <c r="E41" s="258"/>
      <c r="F41" s="258"/>
      <c r="G41" s="258"/>
      <c r="H41" s="258"/>
      <c r="I41" s="258"/>
      <c r="J41" s="258"/>
      <c r="K41" s="258"/>
      <c r="L41" s="259"/>
    </row>
    <row r="42" spans="1:13" ht="13.9" customHeight="1" x14ac:dyDescent="0.2">
      <c r="A42" s="31" t="s">
        <v>17</v>
      </c>
      <c r="B42" s="182" t="s">
        <v>13</v>
      </c>
      <c r="C42" s="256" t="s">
        <v>9</v>
      </c>
      <c r="D42" s="256"/>
      <c r="E42" s="256"/>
      <c r="F42" s="256"/>
      <c r="G42" s="256"/>
      <c r="H42" s="256"/>
      <c r="I42" s="30" t="s">
        <v>6</v>
      </c>
      <c r="J42" s="154" t="s">
        <v>18</v>
      </c>
      <c r="K42" s="154" t="s">
        <v>37</v>
      </c>
      <c r="L42" s="32" t="s">
        <v>19</v>
      </c>
    </row>
    <row r="43" spans="1:13" ht="13.9" customHeight="1" x14ac:dyDescent="0.2">
      <c r="A43" s="257" t="str">
        <f>$A$10</f>
        <v>REFERÊNCIA:  SINAPI - DEZEMBRO DE 2018</v>
      </c>
      <c r="B43" s="258"/>
      <c r="C43" s="258"/>
      <c r="D43" s="258"/>
      <c r="E43" s="258"/>
      <c r="F43" s="258"/>
      <c r="G43" s="258"/>
      <c r="H43" s="258"/>
      <c r="I43" s="258"/>
      <c r="J43" s="258"/>
      <c r="K43" s="258"/>
      <c r="L43" s="259"/>
    </row>
    <row r="44" spans="1:13" ht="13.9" customHeight="1" x14ac:dyDescent="0.2">
      <c r="A44" s="141" t="s">
        <v>13</v>
      </c>
      <c r="B44" s="260" t="s">
        <v>68</v>
      </c>
      <c r="C44" s="260"/>
      <c r="D44" s="260"/>
      <c r="E44" s="260"/>
      <c r="F44" s="260"/>
      <c r="G44" s="260"/>
      <c r="H44" s="260"/>
      <c r="I44" s="260"/>
      <c r="J44" s="260"/>
      <c r="K44" s="260"/>
      <c r="L44" s="261"/>
    </row>
    <row r="45" spans="1:13" x14ac:dyDescent="0.2">
      <c r="A45" s="155" t="s">
        <v>15</v>
      </c>
      <c r="B45" s="183">
        <v>88264</v>
      </c>
      <c r="C45" s="242" t="s">
        <v>21</v>
      </c>
      <c r="D45" s="242"/>
      <c r="E45" s="242"/>
      <c r="F45" s="242"/>
      <c r="G45" s="242"/>
      <c r="H45" s="242"/>
      <c r="I45" s="156" t="s">
        <v>20</v>
      </c>
      <c r="J45" s="160">
        <v>2</v>
      </c>
      <c r="K45" s="157">
        <v>18.89</v>
      </c>
      <c r="L45" s="158">
        <f>TRUNC(J45*K45,2)</f>
        <v>37.78</v>
      </c>
      <c r="M45" s="7"/>
    </row>
    <row r="46" spans="1:13" x14ac:dyDescent="0.2">
      <c r="A46" s="155" t="s">
        <v>15</v>
      </c>
      <c r="B46" s="183">
        <v>88247</v>
      </c>
      <c r="C46" s="242" t="s">
        <v>94</v>
      </c>
      <c r="D46" s="242"/>
      <c r="E46" s="242"/>
      <c r="F46" s="242"/>
      <c r="G46" s="242"/>
      <c r="H46" s="242"/>
      <c r="I46" s="156" t="s">
        <v>20</v>
      </c>
      <c r="J46" s="160">
        <v>2</v>
      </c>
      <c r="K46" s="157">
        <v>14.78</v>
      </c>
      <c r="L46" s="158">
        <f>TRUNC(J46*K46,2)</f>
        <v>29.56</v>
      </c>
      <c r="M46" s="7"/>
    </row>
    <row r="47" spans="1:13" ht="44.45" customHeight="1" x14ac:dyDescent="0.2">
      <c r="A47" s="155" t="s">
        <v>15</v>
      </c>
      <c r="B47" s="183">
        <v>5928</v>
      </c>
      <c r="C47" s="242" t="s">
        <v>95</v>
      </c>
      <c r="D47" s="242"/>
      <c r="E47" s="242"/>
      <c r="F47" s="242"/>
      <c r="G47" s="242"/>
      <c r="H47" s="242"/>
      <c r="I47" s="156" t="s">
        <v>101</v>
      </c>
      <c r="J47" s="160">
        <v>0.5</v>
      </c>
      <c r="K47" s="157">
        <v>143.88999999999999</v>
      </c>
      <c r="L47" s="158">
        <f>TRUNC(J47*K47,2)</f>
        <v>71.94</v>
      </c>
      <c r="M47" s="7"/>
    </row>
    <row r="48" spans="1:13" ht="13.9" customHeight="1" x14ac:dyDescent="0.2">
      <c r="A48" s="269" t="s">
        <v>69</v>
      </c>
      <c r="B48" s="270"/>
      <c r="C48" s="270"/>
      <c r="D48" s="270"/>
      <c r="E48" s="270"/>
      <c r="F48" s="270"/>
      <c r="G48" s="270"/>
      <c r="H48" s="270"/>
      <c r="I48" s="270"/>
      <c r="J48" s="270"/>
      <c r="K48" s="271"/>
      <c r="L48" s="33">
        <f>TRUNC(SUM(L45:L47),2)</f>
        <v>139.28</v>
      </c>
    </row>
    <row r="49" spans="1:12" ht="13.9" customHeight="1" x14ac:dyDescent="0.2">
      <c r="A49" s="141" t="s">
        <v>13</v>
      </c>
      <c r="B49" s="260" t="s">
        <v>39</v>
      </c>
      <c r="C49" s="260"/>
      <c r="D49" s="260"/>
      <c r="E49" s="260"/>
      <c r="F49" s="260"/>
      <c r="G49" s="260"/>
      <c r="H49" s="260"/>
      <c r="I49" s="260"/>
      <c r="J49" s="260"/>
      <c r="K49" s="260"/>
      <c r="L49" s="261"/>
    </row>
    <row r="50" spans="1:12" ht="76.900000000000006" customHeight="1" x14ac:dyDescent="0.2">
      <c r="A50" s="155" t="s">
        <v>14</v>
      </c>
      <c r="B50" s="183" t="s">
        <v>8</v>
      </c>
      <c r="C50" s="242" t="s">
        <v>107</v>
      </c>
      <c r="D50" s="242"/>
      <c r="E50" s="242"/>
      <c r="F50" s="242"/>
      <c r="G50" s="242"/>
      <c r="H50" s="242"/>
      <c r="I50" s="156" t="s">
        <v>6</v>
      </c>
      <c r="J50" s="160">
        <v>1</v>
      </c>
      <c r="K50" s="157">
        <v>512</v>
      </c>
      <c r="L50" s="158">
        <f t="shared" ref="L50:L52" si="2">TRUNC(J50*K50,2)</f>
        <v>512</v>
      </c>
    </row>
    <row r="51" spans="1:12" ht="176.45" customHeight="1" x14ac:dyDescent="0.2">
      <c r="A51" s="155" t="s">
        <v>14</v>
      </c>
      <c r="B51" s="183" t="s">
        <v>8</v>
      </c>
      <c r="C51" s="242" t="s">
        <v>114</v>
      </c>
      <c r="D51" s="242"/>
      <c r="E51" s="242"/>
      <c r="F51" s="242"/>
      <c r="G51" s="242"/>
      <c r="H51" s="242"/>
      <c r="I51" s="156" t="s">
        <v>6</v>
      </c>
      <c r="J51" s="160">
        <v>1</v>
      </c>
      <c r="K51" s="184">
        <v>1775</v>
      </c>
      <c r="L51" s="158">
        <f t="shared" si="2"/>
        <v>1775</v>
      </c>
    </row>
    <row r="52" spans="1:12" ht="37.9" customHeight="1" x14ac:dyDescent="0.2">
      <c r="A52" s="155" t="s">
        <v>15</v>
      </c>
      <c r="B52" s="183">
        <v>432</v>
      </c>
      <c r="C52" s="242" t="s">
        <v>74</v>
      </c>
      <c r="D52" s="242"/>
      <c r="E52" s="242"/>
      <c r="F52" s="242"/>
      <c r="G52" s="242"/>
      <c r="H52" s="242"/>
      <c r="I52" s="156" t="s">
        <v>6</v>
      </c>
      <c r="J52" s="160">
        <v>2</v>
      </c>
      <c r="K52" s="157">
        <v>5.15</v>
      </c>
      <c r="L52" s="158">
        <f t="shared" si="2"/>
        <v>10.3</v>
      </c>
    </row>
    <row r="53" spans="1:12" ht="38.450000000000003" customHeight="1" x14ac:dyDescent="0.2">
      <c r="A53" s="155" t="s">
        <v>15</v>
      </c>
      <c r="B53" s="183">
        <v>1022</v>
      </c>
      <c r="C53" s="242" t="s">
        <v>103</v>
      </c>
      <c r="D53" s="242"/>
      <c r="E53" s="242"/>
      <c r="F53" s="242"/>
      <c r="G53" s="242"/>
      <c r="H53" s="242"/>
      <c r="I53" s="156" t="s">
        <v>7</v>
      </c>
      <c r="J53" s="160">
        <v>12</v>
      </c>
      <c r="K53" s="157">
        <v>1.97</v>
      </c>
      <c r="L53" s="158">
        <f t="shared" ref="L53:L57" si="3">TRUNC(J53*K53,2)</f>
        <v>23.64</v>
      </c>
    </row>
    <row r="54" spans="1:12" x14ac:dyDescent="0.2">
      <c r="A54" s="155" t="s">
        <v>14</v>
      </c>
      <c r="B54" s="183" t="s">
        <v>8</v>
      </c>
      <c r="C54" s="242" t="s">
        <v>117</v>
      </c>
      <c r="D54" s="242"/>
      <c r="E54" s="242"/>
      <c r="F54" s="242"/>
      <c r="G54" s="242"/>
      <c r="H54" s="242"/>
      <c r="I54" s="156" t="s">
        <v>6</v>
      </c>
      <c r="J54" s="160">
        <v>3</v>
      </c>
      <c r="K54" s="157">
        <v>9.7799999999999994</v>
      </c>
      <c r="L54" s="158">
        <f t="shared" si="3"/>
        <v>29.34</v>
      </c>
    </row>
    <row r="55" spans="1:12" ht="15.6" customHeight="1" x14ac:dyDescent="0.2">
      <c r="A55" s="155" t="s">
        <v>15</v>
      </c>
      <c r="B55" s="183">
        <v>2510</v>
      </c>
      <c r="C55" s="242" t="s">
        <v>104</v>
      </c>
      <c r="D55" s="242"/>
      <c r="E55" s="242"/>
      <c r="F55" s="242"/>
      <c r="G55" s="242"/>
      <c r="H55" s="242"/>
      <c r="I55" s="156" t="s">
        <v>6</v>
      </c>
      <c r="J55" s="160">
        <v>1</v>
      </c>
      <c r="K55" s="157">
        <v>15.52</v>
      </c>
      <c r="L55" s="158">
        <f t="shared" si="3"/>
        <v>15.52</v>
      </c>
    </row>
    <row r="56" spans="1:12" x14ac:dyDescent="0.2">
      <c r="A56" s="155" t="s">
        <v>15</v>
      </c>
      <c r="B56" s="183">
        <v>20111</v>
      </c>
      <c r="C56" s="242" t="s">
        <v>96</v>
      </c>
      <c r="D56" s="242"/>
      <c r="E56" s="242"/>
      <c r="F56" s="242"/>
      <c r="G56" s="242"/>
      <c r="H56" s="242"/>
      <c r="I56" s="156" t="s">
        <v>6</v>
      </c>
      <c r="J56" s="160">
        <v>0.08</v>
      </c>
      <c r="K56" s="157">
        <v>9.5</v>
      </c>
      <c r="L56" s="158">
        <f t="shared" si="3"/>
        <v>0.76</v>
      </c>
    </row>
    <row r="57" spans="1:12" x14ac:dyDescent="0.2">
      <c r="A57" s="155" t="s">
        <v>15</v>
      </c>
      <c r="B57" s="183">
        <v>404</v>
      </c>
      <c r="C57" s="242" t="s">
        <v>90</v>
      </c>
      <c r="D57" s="242"/>
      <c r="E57" s="242"/>
      <c r="F57" s="242"/>
      <c r="G57" s="242"/>
      <c r="H57" s="242"/>
      <c r="I57" s="156" t="s">
        <v>7</v>
      </c>
      <c r="J57" s="160">
        <f>J56*2</f>
        <v>0.16</v>
      </c>
      <c r="K57" s="157">
        <v>1.29</v>
      </c>
      <c r="L57" s="158">
        <f t="shared" si="3"/>
        <v>0.2</v>
      </c>
    </row>
    <row r="58" spans="1:12" x14ac:dyDescent="0.2">
      <c r="A58" s="250" t="s">
        <v>67</v>
      </c>
      <c r="B58" s="251"/>
      <c r="C58" s="251"/>
      <c r="D58" s="251"/>
      <c r="E58" s="251"/>
      <c r="F58" s="251"/>
      <c r="G58" s="251"/>
      <c r="H58" s="251"/>
      <c r="I58" s="251"/>
      <c r="J58" s="251"/>
      <c r="K58" s="252"/>
      <c r="L58" s="33">
        <f>TRUNC(SUM(L50:L57),2)</f>
        <v>2366.7600000000002</v>
      </c>
    </row>
    <row r="59" spans="1:12" x14ac:dyDescent="0.2">
      <c r="A59" s="272"/>
      <c r="B59" s="273"/>
      <c r="C59" s="273"/>
      <c r="D59" s="273"/>
      <c r="E59" s="273"/>
      <c r="F59" s="273"/>
      <c r="G59" s="273"/>
      <c r="H59" s="273"/>
      <c r="I59" s="273"/>
      <c r="J59" s="273"/>
      <c r="K59" s="273"/>
      <c r="L59" s="274"/>
    </row>
    <row r="60" spans="1:12" x14ac:dyDescent="0.2">
      <c r="A60" s="239" t="s">
        <v>41</v>
      </c>
      <c r="B60" s="240"/>
      <c r="C60" s="240"/>
      <c r="D60" s="240"/>
      <c r="E60" s="240"/>
      <c r="F60" s="240"/>
      <c r="G60" s="240"/>
      <c r="H60" s="240"/>
      <c r="I60" s="240"/>
      <c r="J60" s="240"/>
      <c r="K60" s="241"/>
      <c r="L60" s="34">
        <f>TRUNC(L48+L58,2)</f>
        <v>2506.04</v>
      </c>
    </row>
    <row r="61" spans="1:12" x14ac:dyDescent="0.2">
      <c r="A61" s="247"/>
      <c r="B61" s="248"/>
      <c r="C61" s="248"/>
      <c r="D61" s="248"/>
      <c r="E61" s="248"/>
      <c r="F61" s="248"/>
      <c r="G61" s="248"/>
      <c r="H61" s="248"/>
      <c r="I61" s="248"/>
      <c r="J61" s="248"/>
      <c r="K61" s="248"/>
      <c r="L61" s="249"/>
    </row>
    <row r="62" spans="1:12" x14ac:dyDescent="0.2">
      <c r="A62" s="31" t="s">
        <v>110</v>
      </c>
      <c r="B62" s="253" t="s">
        <v>111</v>
      </c>
      <c r="C62" s="254"/>
      <c r="D62" s="254"/>
      <c r="E62" s="254"/>
      <c r="F62" s="254"/>
      <c r="G62" s="254"/>
      <c r="H62" s="254"/>
      <c r="I62" s="254"/>
      <c r="J62" s="254"/>
      <c r="K62" s="254"/>
      <c r="L62" s="255"/>
    </row>
    <row r="63" spans="1:12" x14ac:dyDescent="0.2">
      <c r="A63" s="247"/>
      <c r="B63" s="248"/>
      <c r="C63" s="248"/>
      <c r="D63" s="248"/>
      <c r="E63" s="248"/>
      <c r="F63" s="248"/>
      <c r="G63" s="248"/>
      <c r="H63" s="248"/>
      <c r="I63" s="248"/>
      <c r="J63" s="248"/>
      <c r="K63" s="248"/>
      <c r="L63" s="249"/>
    </row>
    <row r="64" spans="1:12" x14ac:dyDescent="0.2">
      <c r="A64" s="31" t="s">
        <v>17</v>
      </c>
      <c r="B64" s="182" t="s">
        <v>13</v>
      </c>
      <c r="C64" s="256" t="s">
        <v>9</v>
      </c>
      <c r="D64" s="256"/>
      <c r="E64" s="256"/>
      <c r="F64" s="256"/>
      <c r="G64" s="256"/>
      <c r="H64" s="256"/>
      <c r="I64" s="30" t="s">
        <v>6</v>
      </c>
      <c r="J64" s="154" t="s">
        <v>18</v>
      </c>
      <c r="K64" s="37" t="s">
        <v>10</v>
      </c>
      <c r="L64" s="32" t="s">
        <v>19</v>
      </c>
    </row>
    <row r="65" spans="1:12" x14ac:dyDescent="0.2">
      <c r="A65" s="257" t="str">
        <f>$A$10</f>
        <v>REFERÊNCIA:  SINAPI - DEZEMBRO DE 2018</v>
      </c>
      <c r="B65" s="258"/>
      <c r="C65" s="258"/>
      <c r="D65" s="258"/>
      <c r="E65" s="258"/>
      <c r="F65" s="258"/>
      <c r="G65" s="258"/>
      <c r="H65" s="258"/>
      <c r="I65" s="258"/>
      <c r="J65" s="258"/>
      <c r="K65" s="258"/>
      <c r="L65" s="259"/>
    </row>
    <row r="66" spans="1:12" x14ac:dyDescent="0.2">
      <c r="A66" s="141" t="s">
        <v>13</v>
      </c>
      <c r="B66" s="260" t="s">
        <v>68</v>
      </c>
      <c r="C66" s="260"/>
      <c r="D66" s="260"/>
      <c r="E66" s="260"/>
      <c r="F66" s="260"/>
      <c r="G66" s="260"/>
      <c r="H66" s="260"/>
      <c r="I66" s="260"/>
      <c r="J66" s="260"/>
      <c r="K66" s="260"/>
      <c r="L66" s="261"/>
    </row>
    <row r="67" spans="1:12" x14ac:dyDescent="0.2">
      <c r="A67" s="155" t="s">
        <v>15</v>
      </c>
      <c r="B67" s="183">
        <v>88264</v>
      </c>
      <c r="C67" s="242" t="s">
        <v>21</v>
      </c>
      <c r="D67" s="242"/>
      <c r="E67" s="242"/>
      <c r="F67" s="242"/>
      <c r="G67" s="242"/>
      <c r="H67" s="242"/>
      <c r="I67" s="156" t="s">
        <v>20</v>
      </c>
      <c r="J67" s="160">
        <v>1</v>
      </c>
      <c r="K67" s="157">
        <v>18.89</v>
      </c>
      <c r="L67" s="158">
        <f>TRUNC(J67*K67,2)</f>
        <v>18.89</v>
      </c>
    </row>
    <row r="68" spans="1:12" x14ac:dyDescent="0.2">
      <c r="A68" s="155" t="s">
        <v>15</v>
      </c>
      <c r="B68" s="183">
        <v>88247</v>
      </c>
      <c r="C68" s="242" t="s">
        <v>94</v>
      </c>
      <c r="D68" s="242"/>
      <c r="E68" s="242"/>
      <c r="F68" s="242"/>
      <c r="G68" s="242"/>
      <c r="H68" s="242"/>
      <c r="I68" s="156" t="s">
        <v>20</v>
      </c>
      <c r="J68" s="160">
        <v>1</v>
      </c>
      <c r="K68" s="157">
        <v>14.78</v>
      </c>
      <c r="L68" s="158">
        <f>TRUNC(J68*K68,2)</f>
        <v>14.78</v>
      </c>
    </row>
    <row r="69" spans="1:12" ht="43.15" customHeight="1" x14ac:dyDescent="0.2">
      <c r="A69" s="155" t="s">
        <v>15</v>
      </c>
      <c r="B69" s="183">
        <v>5928</v>
      </c>
      <c r="C69" s="242" t="s">
        <v>95</v>
      </c>
      <c r="D69" s="242"/>
      <c r="E69" s="242"/>
      <c r="F69" s="242"/>
      <c r="G69" s="242"/>
      <c r="H69" s="242"/>
      <c r="I69" s="156" t="s">
        <v>20</v>
      </c>
      <c r="J69" s="160">
        <v>0.3</v>
      </c>
      <c r="K69" s="157">
        <v>143.88999999999999</v>
      </c>
      <c r="L69" s="158">
        <f t="shared" ref="L69" si="4">TRUNC(J69*K69,2)</f>
        <v>43.16</v>
      </c>
    </row>
    <row r="70" spans="1:12" x14ac:dyDescent="0.2">
      <c r="A70" s="250" t="s">
        <v>69</v>
      </c>
      <c r="B70" s="251"/>
      <c r="C70" s="251"/>
      <c r="D70" s="251"/>
      <c r="E70" s="251"/>
      <c r="F70" s="251"/>
      <c r="G70" s="251"/>
      <c r="H70" s="251"/>
      <c r="I70" s="251"/>
      <c r="J70" s="251"/>
      <c r="K70" s="252"/>
      <c r="L70" s="158">
        <f>TRUNC(L67+L68+L69,2)</f>
        <v>76.83</v>
      </c>
    </row>
    <row r="71" spans="1:12" x14ac:dyDescent="0.2">
      <c r="A71" s="178"/>
      <c r="B71" s="179"/>
      <c r="C71" s="179"/>
      <c r="D71" s="179"/>
      <c r="E71" s="179"/>
      <c r="F71" s="179"/>
      <c r="G71" s="179"/>
      <c r="H71" s="179"/>
      <c r="I71" s="179"/>
      <c r="J71" s="179"/>
      <c r="K71" s="180"/>
      <c r="L71" s="158"/>
    </row>
    <row r="72" spans="1:12" x14ac:dyDescent="0.2">
      <c r="A72" s="239" t="s">
        <v>41</v>
      </c>
      <c r="B72" s="240"/>
      <c r="C72" s="240"/>
      <c r="D72" s="240"/>
      <c r="E72" s="240"/>
      <c r="F72" s="240"/>
      <c r="G72" s="240"/>
      <c r="H72" s="240"/>
      <c r="I72" s="240"/>
      <c r="J72" s="240"/>
      <c r="K72" s="241"/>
      <c r="L72" s="34">
        <f>TRUNC(L70,2)</f>
        <v>76.83</v>
      </c>
    </row>
    <row r="73" spans="1:12" x14ac:dyDescent="0.2">
      <c r="A73" s="236"/>
      <c r="B73" s="237"/>
      <c r="C73" s="237"/>
      <c r="D73" s="237"/>
      <c r="E73" s="237"/>
      <c r="F73" s="237"/>
      <c r="G73" s="237"/>
      <c r="H73" s="237"/>
      <c r="I73" s="237"/>
      <c r="J73" s="237"/>
      <c r="K73" s="237"/>
      <c r="L73" s="238"/>
    </row>
    <row r="74" spans="1:12" x14ac:dyDescent="0.2">
      <c r="A74" s="142"/>
      <c r="B74" s="138"/>
      <c r="C74" s="138"/>
      <c r="D74" s="138"/>
      <c r="E74" s="138"/>
      <c r="F74" s="138"/>
      <c r="G74" s="138"/>
      <c r="H74" s="138"/>
      <c r="I74" s="138"/>
      <c r="J74" s="138"/>
      <c r="K74" s="138"/>
      <c r="L74" s="143"/>
    </row>
    <row r="75" spans="1:12" x14ac:dyDescent="0.2">
      <c r="A75" s="142"/>
      <c r="B75" s="138"/>
      <c r="C75" s="138"/>
      <c r="D75" s="138"/>
      <c r="E75" s="138"/>
      <c r="F75" s="138"/>
      <c r="G75" s="138"/>
      <c r="H75" s="138"/>
      <c r="I75" s="138"/>
      <c r="J75" s="138"/>
      <c r="K75" s="138"/>
      <c r="L75" s="143"/>
    </row>
    <row r="76" spans="1:12" x14ac:dyDescent="0.2">
      <c r="A76" s="244" t="str">
        <f>'PO - RUA JAIME CAMPOS'!A21:E21</f>
        <v>Apiacás - MT, 08 de Fevereiro de 2019.</v>
      </c>
      <c r="B76" s="245"/>
      <c r="C76" s="245"/>
      <c r="D76" s="245"/>
      <c r="E76" s="245"/>
      <c r="F76" s="35"/>
      <c r="G76" s="35"/>
      <c r="H76" s="35"/>
      <c r="I76" s="35"/>
      <c r="J76" s="35"/>
      <c r="K76" s="35"/>
      <c r="L76" s="36"/>
    </row>
    <row r="77" spans="1:12" x14ac:dyDescent="0.2">
      <c r="A77" s="27"/>
      <c r="B77" s="28"/>
      <c r="C77" s="23"/>
      <c r="D77" s="23"/>
      <c r="E77" s="23"/>
      <c r="F77" s="23"/>
      <c r="G77" s="23"/>
      <c r="H77" s="23"/>
      <c r="I77" s="28"/>
      <c r="J77" s="28"/>
      <c r="K77" s="25"/>
      <c r="L77" s="26"/>
    </row>
    <row r="78" spans="1:12" x14ac:dyDescent="0.2">
      <c r="A78" s="27"/>
      <c r="B78" s="28"/>
      <c r="C78" s="23"/>
      <c r="D78" s="23"/>
      <c r="E78" s="246" t="str">
        <f>'PO - RUA JAIME CAMPOS'!E22:K22</f>
        <v>________________________________________________</v>
      </c>
      <c r="F78" s="246"/>
      <c r="G78" s="246"/>
      <c r="H78" s="246"/>
      <c r="I78" s="246"/>
      <c r="J78" s="246"/>
      <c r="K78" s="25"/>
      <c r="L78" s="26"/>
    </row>
    <row r="79" spans="1:12" x14ac:dyDescent="0.2">
      <c r="A79" s="27"/>
      <c r="B79" s="28"/>
      <c r="C79" s="23"/>
      <c r="D79" s="23"/>
      <c r="E79" s="246" t="str">
        <f>'PO - RUA JAIME CAMPOS'!E23:K23</f>
        <v>PROFISSIONAL</v>
      </c>
      <c r="F79" s="246"/>
      <c r="G79" s="246"/>
      <c r="H79" s="246"/>
      <c r="I79" s="246"/>
      <c r="J79" s="246"/>
      <c r="K79" s="25"/>
      <c r="L79" s="26"/>
    </row>
    <row r="80" spans="1:12" x14ac:dyDescent="0.2">
      <c r="A80" s="27"/>
      <c r="B80" s="28"/>
      <c r="C80" s="23"/>
      <c r="D80" s="23"/>
      <c r="E80" s="246" t="str">
        <f>'PO - RUA JAIME CAMPOS'!E24:K24</f>
        <v>MARCUS PAULO SILVA ROCHA AGUIAR</v>
      </c>
      <c r="F80" s="246"/>
      <c r="G80" s="246"/>
      <c r="H80" s="246"/>
      <c r="I80" s="246"/>
      <c r="J80" s="246"/>
      <c r="K80" s="25"/>
      <c r="L80" s="26"/>
    </row>
    <row r="81" spans="1:12" ht="13.5" thickBot="1" x14ac:dyDescent="0.25">
      <c r="A81" s="144"/>
      <c r="B81" s="145"/>
      <c r="C81" s="146"/>
      <c r="D81" s="146"/>
      <c r="E81" s="243" t="str">
        <f>'PO - RUA JAIME CAMPOS'!E25:K25</f>
        <v>CREA 18676 / DF</v>
      </c>
      <c r="F81" s="243"/>
      <c r="G81" s="243"/>
      <c r="H81" s="243"/>
      <c r="I81" s="243"/>
      <c r="J81" s="243"/>
      <c r="K81" s="147"/>
      <c r="L81" s="148"/>
    </row>
  </sheetData>
  <mergeCells count="72">
    <mergeCell ref="A37:L37"/>
    <mergeCell ref="A38:K38"/>
    <mergeCell ref="C32:H32"/>
    <mergeCell ref="C33:H33"/>
    <mergeCell ref="C34:H34"/>
    <mergeCell ref="C35:H35"/>
    <mergeCell ref="A36:K36"/>
    <mergeCell ref="C29:H29"/>
    <mergeCell ref="C30:H30"/>
    <mergeCell ref="C31:H31"/>
    <mergeCell ref="C24:H24"/>
    <mergeCell ref="C25:H25"/>
    <mergeCell ref="C26:H26"/>
    <mergeCell ref="A27:K27"/>
    <mergeCell ref="B28:L28"/>
    <mergeCell ref="B19:L19"/>
    <mergeCell ref="A20:L20"/>
    <mergeCell ref="C21:H21"/>
    <mergeCell ref="A22:L22"/>
    <mergeCell ref="B23:L23"/>
    <mergeCell ref="A61:L61"/>
    <mergeCell ref="C56:H56"/>
    <mergeCell ref="A60:K60"/>
    <mergeCell ref="A43:L43"/>
    <mergeCell ref="B44:L44"/>
    <mergeCell ref="C54:H54"/>
    <mergeCell ref="B40:L40"/>
    <mergeCell ref="A59:L59"/>
    <mergeCell ref="A58:K58"/>
    <mergeCell ref="C45:H45"/>
    <mergeCell ref="C46:H46"/>
    <mergeCell ref="C47:H47"/>
    <mergeCell ref="C51:H51"/>
    <mergeCell ref="C57:H57"/>
    <mergeCell ref="B49:L49"/>
    <mergeCell ref="C52:H52"/>
    <mergeCell ref="A48:K48"/>
    <mergeCell ref="C50:H50"/>
    <mergeCell ref="C53:H53"/>
    <mergeCell ref="C55:H55"/>
    <mergeCell ref="B66:L66"/>
    <mergeCell ref="A2:L2"/>
    <mergeCell ref="B7:L7"/>
    <mergeCell ref="A8:L8"/>
    <mergeCell ref="C9:H9"/>
    <mergeCell ref="A17:K17"/>
    <mergeCell ref="A10:L10"/>
    <mergeCell ref="B11:L11"/>
    <mergeCell ref="C12:H12"/>
    <mergeCell ref="C13:H13"/>
    <mergeCell ref="C14:H14"/>
    <mergeCell ref="A15:K15"/>
    <mergeCell ref="A16:L16"/>
    <mergeCell ref="A39:L39"/>
    <mergeCell ref="A41:L41"/>
    <mergeCell ref="C42:H42"/>
    <mergeCell ref="A1:L1"/>
    <mergeCell ref="A73:L73"/>
    <mergeCell ref="A72:K72"/>
    <mergeCell ref="C68:H68"/>
    <mergeCell ref="E81:J81"/>
    <mergeCell ref="A76:E76"/>
    <mergeCell ref="E78:J78"/>
    <mergeCell ref="E79:J79"/>
    <mergeCell ref="E80:J80"/>
    <mergeCell ref="A63:L63"/>
    <mergeCell ref="A70:K70"/>
    <mergeCell ref="C67:H67"/>
    <mergeCell ref="B62:L62"/>
    <mergeCell ref="C69:H69"/>
    <mergeCell ref="C64:H64"/>
    <mergeCell ref="A65:L65"/>
  </mergeCells>
  <pageMargins left="0.39370078740157483" right="0.27559055118110237" top="0.31496062992125984" bottom="0.74803149606299213" header="0.31496062992125984" footer="0.31496062992125984"/>
  <pageSetup paperSize="9" scale="58" fitToHeight="0" orientation="portrait" r:id="rId1"/>
  <headerFooter alignWithMargins="0">
    <oddFooter>&amp;R&amp;P / &amp;N</oddFooter>
  </headerFooter>
  <ignoredErrors>
    <ignoredError sqref="B1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45"/>
  <sheetViews>
    <sheetView showGridLines="0" view="pageBreakPreview" zoomScaleNormal="100" zoomScaleSheetLayoutView="100" workbookViewId="0">
      <selection activeCell="H23" sqref="H23"/>
    </sheetView>
  </sheetViews>
  <sheetFormatPr defaultColWidth="9.28515625" defaultRowHeight="12.75" x14ac:dyDescent="0.2"/>
  <cols>
    <col min="1" max="1" width="9.28515625" style="9"/>
    <col min="2" max="2" width="12.140625" style="9" customWidth="1"/>
    <col min="3" max="3" width="9.28515625" style="9"/>
    <col min="4" max="4" width="11" style="9" customWidth="1"/>
    <col min="5" max="257" width="9.28515625" style="9"/>
    <col min="258" max="258" width="12.140625" style="9" customWidth="1"/>
    <col min="259" max="259" width="9.28515625" style="9"/>
    <col min="260" max="260" width="11" style="9" customWidth="1"/>
    <col min="261" max="513" width="9.28515625" style="9"/>
    <col min="514" max="514" width="12.140625" style="9" customWidth="1"/>
    <col min="515" max="515" width="9.28515625" style="9"/>
    <col min="516" max="516" width="11" style="9" customWidth="1"/>
    <col min="517" max="769" width="9.28515625" style="9"/>
    <col min="770" max="770" width="12.140625" style="9" customWidth="1"/>
    <col min="771" max="771" width="9.28515625" style="9"/>
    <col min="772" max="772" width="11" style="9" customWidth="1"/>
    <col min="773" max="1025" width="9.28515625" style="9"/>
    <col min="1026" max="1026" width="12.140625" style="9" customWidth="1"/>
    <col min="1027" max="1027" width="9.28515625" style="9"/>
    <col min="1028" max="1028" width="11" style="9" customWidth="1"/>
    <col min="1029" max="1281" width="9.28515625" style="9"/>
    <col min="1282" max="1282" width="12.140625" style="9" customWidth="1"/>
    <col min="1283" max="1283" width="9.28515625" style="9"/>
    <col min="1284" max="1284" width="11" style="9" customWidth="1"/>
    <col min="1285" max="1537" width="9.28515625" style="9"/>
    <col min="1538" max="1538" width="12.140625" style="9" customWidth="1"/>
    <col min="1539" max="1539" width="9.28515625" style="9"/>
    <col min="1540" max="1540" width="11" style="9" customWidth="1"/>
    <col min="1541" max="1793" width="9.28515625" style="9"/>
    <col min="1794" max="1794" width="12.140625" style="9" customWidth="1"/>
    <col min="1795" max="1795" width="9.28515625" style="9"/>
    <col min="1796" max="1796" width="11" style="9" customWidth="1"/>
    <col min="1797" max="2049" width="9.28515625" style="9"/>
    <col min="2050" max="2050" width="12.140625" style="9" customWidth="1"/>
    <col min="2051" max="2051" width="9.28515625" style="9"/>
    <col min="2052" max="2052" width="11" style="9" customWidth="1"/>
    <col min="2053" max="2305" width="9.28515625" style="9"/>
    <col min="2306" max="2306" width="12.140625" style="9" customWidth="1"/>
    <col min="2307" max="2307" width="9.28515625" style="9"/>
    <col min="2308" max="2308" width="11" style="9" customWidth="1"/>
    <col min="2309" max="2561" width="9.28515625" style="9"/>
    <col min="2562" max="2562" width="12.140625" style="9" customWidth="1"/>
    <col min="2563" max="2563" width="9.28515625" style="9"/>
    <col min="2564" max="2564" width="11" style="9" customWidth="1"/>
    <col min="2565" max="2817" width="9.28515625" style="9"/>
    <col min="2818" max="2818" width="12.140625" style="9" customWidth="1"/>
    <col min="2819" max="2819" width="9.28515625" style="9"/>
    <col min="2820" max="2820" width="11" style="9" customWidth="1"/>
    <col min="2821" max="3073" width="9.28515625" style="9"/>
    <col min="3074" max="3074" width="12.140625" style="9" customWidth="1"/>
    <col min="3075" max="3075" width="9.28515625" style="9"/>
    <col min="3076" max="3076" width="11" style="9" customWidth="1"/>
    <col min="3077" max="3329" width="9.28515625" style="9"/>
    <col min="3330" max="3330" width="12.140625" style="9" customWidth="1"/>
    <col min="3331" max="3331" width="9.28515625" style="9"/>
    <col min="3332" max="3332" width="11" style="9" customWidth="1"/>
    <col min="3333" max="3585" width="9.28515625" style="9"/>
    <col min="3586" max="3586" width="12.140625" style="9" customWidth="1"/>
    <col min="3587" max="3587" width="9.28515625" style="9"/>
    <col min="3588" max="3588" width="11" style="9" customWidth="1"/>
    <col min="3589" max="3841" width="9.28515625" style="9"/>
    <col min="3842" max="3842" width="12.140625" style="9" customWidth="1"/>
    <col min="3843" max="3843" width="9.28515625" style="9"/>
    <col min="3844" max="3844" width="11" style="9" customWidth="1"/>
    <col min="3845" max="4097" width="9.28515625" style="9"/>
    <col min="4098" max="4098" width="12.140625" style="9" customWidth="1"/>
    <col min="4099" max="4099" width="9.28515625" style="9"/>
    <col min="4100" max="4100" width="11" style="9" customWidth="1"/>
    <col min="4101" max="4353" width="9.28515625" style="9"/>
    <col min="4354" max="4354" width="12.140625" style="9" customWidth="1"/>
    <col min="4355" max="4355" width="9.28515625" style="9"/>
    <col min="4356" max="4356" width="11" style="9" customWidth="1"/>
    <col min="4357" max="4609" width="9.28515625" style="9"/>
    <col min="4610" max="4610" width="12.140625" style="9" customWidth="1"/>
    <col min="4611" max="4611" width="9.28515625" style="9"/>
    <col min="4612" max="4612" width="11" style="9" customWidth="1"/>
    <col min="4613" max="4865" width="9.28515625" style="9"/>
    <col min="4866" max="4866" width="12.140625" style="9" customWidth="1"/>
    <col min="4867" max="4867" width="9.28515625" style="9"/>
    <col min="4868" max="4868" width="11" style="9" customWidth="1"/>
    <col min="4869" max="5121" width="9.28515625" style="9"/>
    <col min="5122" max="5122" width="12.140625" style="9" customWidth="1"/>
    <col min="5123" max="5123" width="9.28515625" style="9"/>
    <col min="5124" max="5124" width="11" style="9" customWidth="1"/>
    <col min="5125" max="5377" width="9.28515625" style="9"/>
    <col min="5378" max="5378" width="12.140625" style="9" customWidth="1"/>
    <col min="5379" max="5379" width="9.28515625" style="9"/>
    <col min="5380" max="5380" width="11" style="9" customWidth="1"/>
    <col min="5381" max="5633" width="9.28515625" style="9"/>
    <col min="5634" max="5634" width="12.140625" style="9" customWidth="1"/>
    <col min="5635" max="5635" width="9.28515625" style="9"/>
    <col min="5636" max="5636" width="11" style="9" customWidth="1"/>
    <col min="5637" max="5889" width="9.28515625" style="9"/>
    <col min="5890" max="5890" width="12.140625" style="9" customWidth="1"/>
    <col min="5891" max="5891" width="9.28515625" style="9"/>
    <col min="5892" max="5892" width="11" style="9" customWidth="1"/>
    <col min="5893" max="6145" width="9.28515625" style="9"/>
    <col min="6146" max="6146" width="12.140625" style="9" customWidth="1"/>
    <col min="6147" max="6147" width="9.28515625" style="9"/>
    <col min="6148" max="6148" width="11" style="9" customWidth="1"/>
    <col min="6149" max="6401" width="9.28515625" style="9"/>
    <col min="6402" max="6402" width="12.140625" style="9" customWidth="1"/>
    <col min="6403" max="6403" width="9.28515625" style="9"/>
    <col min="6404" max="6404" width="11" style="9" customWidth="1"/>
    <col min="6405" max="6657" width="9.28515625" style="9"/>
    <col min="6658" max="6658" width="12.140625" style="9" customWidth="1"/>
    <col min="6659" max="6659" width="9.28515625" style="9"/>
    <col min="6660" max="6660" width="11" style="9" customWidth="1"/>
    <col min="6661" max="6913" width="9.28515625" style="9"/>
    <col min="6914" max="6914" width="12.140625" style="9" customWidth="1"/>
    <col min="6915" max="6915" width="9.28515625" style="9"/>
    <col min="6916" max="6916" width="11" style="9" customWidth="1"/>
    <col min="6917" max="7169" width="9.28515625" style="9"/>
    <col min="7170" max="7170" width="12.140625" style="9" customWidth="1"/>
    <col min="7171" max="7171" width="9.28515625" style="9"/>
    <col min="7172" max="7172" width="11" style="9" customWidth="1"/>
    <col min="7173" max="7425" width="9.28515625" style="9"/>
    <col min="7426" max="7426" width="12.140625" style="9" customWidth="1"/>
    <col min="7427" max="7427" width="9.28515625" style="9"/>
    <col min="7428" max="7428" width="11" style="9" customWidth="1"/>
    <col min="7429" max="7681" width="9.28515625" style="9"/>
    <col min="7682" max="7682" width="12.140625" style="9" customWidth="1"/>
    <col min="7683" max="7683" width="9.28515625" style="9"/>
    <col min="7684" max="7684" width="11" style="9" customWidth="1"/>
    <col min="7685" max="7937" width="9.28515625" style="9"/>
    <col min="7938" max="7938" width="12.140625" style="9" customWidth="1"/>
    <col min="7939" max="7939" width="9.28515625" style="9"/>
    <col min="7940" max="7940" width="11" style="9" customWidth="1"/>
    <col min="7941" max="8193" width="9.28515625" style="9"/>
    <col min="8194" max="8194" width="12.140625" style="9" customWidth="1"/>
    <col min="8195" max="8195" width="9.28515625" style="9"/>
    <col min="8196" max="8196" width="11" style="9" customWidth="1"/>
    <col min="8197" max="8449" width="9.28515625" style="9"/>
    <col min="8450" max="8450" width="12.140625" style="9" customWidth="1"/>
    <col min="8451" max="8451" width="9.28515625" style="9"/>
    <col min="8452" max="8452" width="11" style="9" customWidth="1"/>
    <col min="8453" max="8705" width="9.28515625" style="9"/>
    <col min="8706" max="8706" width="12.140625" style="9" customWidth="1"/>
    <col min="8707" max="8707" width="9.28515625" style="9"/>
    <col min="8708" max="8708" width="11" style="9" customWidth="1"/>
    <col min="8709" max="8961" width="9.28515625" style="9"/>
    <col min="8962" max="8962" width="12.140625" style="9" customWidth="1"/>
    <col min="8963" max="8963" width="9.28515625" style="9"/>
    <col min="8964" max="8964" width="11" style="9" customWidth="1"/>
    <col min="8965" max="9217" width="9.28515625" style="9"/>
    <col min="9218" max="9218" width="12.140625" style="9" customWidth="1"/>
    <col min="9219" max="9219" width="9.28515625" style="9"/>
    <col min="9220" max="9220" width="11" style="9" customWidth="1"/>
    <col min="9221" max="9473" width="9.28515625" style="9"/>
    <col min="9474" max="9474" width="12.140625" style="9" customWidth="1"/>
    <col min="9475" max="9475" width="9.28515625" style="9"/>
    <col min="9476" max="9476" width="11" style="9" customWidth="1"/>
    <col min="9477" max="9729" width="9.28515625" style="9"/>
    <col min="9730" max="9730" width="12.140625" style="9" customWidth="1"/>
    <col min="9731" max="9731" width="9.28515625" style="9"/>
    <col min="9732" max="9732" width="11" style="9" customWidth="1"/>
    <col min="9733" max="9985" width="9.28515625" style="9"/>
    <col min="9986" max="9986" width="12.140625" style="9" customWidth="1"/>
    <col min="9987" max="9987" width="9.28515625" style="9"/>
    <col min="9988" max="9988" width="11" style="9" customWidth="1"/>
    <col min="9989" max="10241" width="9.28515625" style="9"/>
    <col min="10242" max="10242" width="12.140625" style="9" customWidth="1"/>
    <col min="10243" max="10243" width="9.28515625" style="9"/>
    <col min="10244" max="10244" width="11" style="9" customWidth="1"/>
    <col min="10245" max="10497" width="9.28515625" style="9"/>
    <col min="10498" max="10498" width="12.140625" style="9" customWidth="1"/>
    <col min="10499" max="10499" width="9.28515625" style="9"/>
    <col min="10500" max="10500" width="11" style="9" customWidth="1"/>
    <col min="10501" max="10753" width="9.28515625" style="9"/>
    <col min="10754" max="10754" width="12.140625" style="9" customWidth="1"/>
    <col min="10755" max="10755" width="9.28515625" style="9"/>
    <col min="10756" max="10756" width="11" style="9" customWidth="1"/>
    <col min="10757" max="11009" width="9.28515625" style="9"/>
    <col min="11010" max="11010" width="12.140625" style="9" customWidth="1"/>
    <col min="11011" max="11011" width="9.28515625" style="9"/>
    <col min="11012" max="11012" width="11" style="9" customWidth="1"/>
    <col min="11013" max="11265" width="9.28515625" style="9"/>
    <col min="11266" max="11266" width="12.140625" style="9" customWidth="1"/>
    <col min="11267" max="11267" width="9.28515625" style="9"/>
    <col min="11268" max="11268" width="11" style="9" customWidth="1"/>
    <col min="11269" max="11521" width="9.28515625" style="9"/>
    <col min="11522" max="11522" width="12.140625" style="9" customWidth="1"/>
    <col min="11523" max="11523" width="9.28515625" style="9"/>
    <col min="11524" max="11524" width="11" style="9" customWidth="1"/>
    <col min="11525" max="11777" width="9.28515625" style="9"/>
    <col min="11778" max="11778" width="12.140625" style="9" customWidth="1"/>
    <col min="11779" max="11779" width="9.28515625" style="9"/>
    <col min="11780" max="11780" width="11" style="9" customWidth="1"/>
    <col min="11781" max="12033" width="9.28515625" style="9"/>
    <col min="12034" max="12034" width="12.140625" style="9" customWidth="1"/>
    <col min="12035" max="12035" width="9.28515625" style="9"/>
    <col min="12036" max="12036" width="11" style="9" customWidth="1"/>
    <col min="12037" max="12289" width="9.28515625" style="9"/>
    <col min="12290" max="12290" width="12.140625" style="9" customWidth="1"/>
    <col min="12291" max="12291" width="9.28515625" style="9"/>
    <col min="12292" max="12292" width="11" style="9" customWidth="1"/>
    <col min="12293" max="12545" width="9.28515625" style="9"/>
    <col min="12546" max="12546" width="12.140625" style="9" customWidth="1"/>
    <col min="12547" max="12547" width="9.28515625" style="9"/>
    <col min="12548" max="12548" width="11" style="9" customWidth="1"/>
    <col min="12549" max="12801" width="9.28515625" style="9"/>
    <col min="12802" max="12802" width="12.140625" style="9" customWidth="1"/>
    <col min="12803" max="12803" width="9.28515625" style="9"/>
    <col min="12804" max="12804" width="11" style="9" customWidth="1"/>
    <col min="12805" max="13057" width="9.28515625" style="9"/>
    <col min="13058" max="13058" width="12.140625" style="9" customWidth="1"/>
    <col min="13059" max="13059" width="9.28515625" style="9"/>
    <col min="13060" max="13060" width="11" style="9" customWidth="1"/>
    <col min="13061" max="13313" width="9.28515625" style="9"/>
    <col min="13314" max="13314" width="12.140625" style="9" customWidth="1"/>
    <col min="13315" max="13315" width="9.28515625" style="9"/>
    <col min="13316" max="13316" width="11" style="9" customWidth="1"/>
    <col min="13317" max="13569" width="9.28515625" style="9"/>
    <col min="13570" max="13570" width="12.140625" style="9" customWidth="1"/>
    <col min="13571" max="13571" width="9.28515625" style="9"/>
    <col min="13572" max="13572" width="11" style="9" customWidth="1"/>
    <col min="13573" max="13825" width="9.28515625" style="9"/>
    <col min="13826" max="13826" width="12.140625" style="9" customWidth="1"/>
    <col min="13827" max="13827" width="9.28515625" style="9"/>
    <col min="13828" max="13828" width="11" style="9" customWidth="1"/>
    <col min="13829" max="14081" width="9.28515625" style="9"/>
    <col min="14082" max="14082" width="12.140625" style="9" customWidth="1"/>
    <col min="14083" max="14083" width="9.28515625" style="9"/>
    <col min="14084" max="14084" width="11" style="9" customWidth="1"/>
    <col min="14085" max="14337" width="9.28515625" style="9"/>
    <col min="14338" max="14338" width="12.140625" style="9" customWidth="1"/>
    <col min="14339" max="14339" width="9.28515625" style="9"/>
    <col min="14340" max="14340" width="11" style="9" customWidth="1"/>
    <col min="14341" max="14593" width="9.28515625" style="9"/>
    <col min="14594" max="14594" width="12.140625" style="9" customWidth="1"/>
    <col min="14595" max="14595" width="9.28515625" style="9"/>
    <col min="14596" max="14596" width="11" style="9" customWidth="1"/>
    <col min="14597" max="14849" width="9.28515625" style="9"/>
    <col min="14850" max="14850" width="12.140625" style="9" customWidth="1"/>
    <col min="14851" max="14851" width="9.28515625" style="9"/>
    <col min="14852" max="14852" width="11" style="9" customWidth="1"/>
    <col min="14853" max="15105" width="9.28515625" style="9"/>
    <col min="15106" max="15106" width="12.140625" style="9" customWidth="1"/>
    <col min="15107" max="15107" width="9.28515625" style="9"/>
    <col min="15108" max="15108" width="11" style="9" customWidth="1"/>
    <col min="15109" max="15361" width="9.28515625" style="9"/>
    <col min="15362" max="15362" width="12.140625" style="9" customWidth="1"/>
    <col min="15363" max="15363" width="9.28515625" style="9"/>
    <col min="15364" max="15364" width="11" style="9" customWidth="1"/>
    <col min="15365" max="15617" width="9.28515625" style="9"/>
    <col min="15618" max="15618" width="12.140625" style="9" customWidth="1"/>
    <col min="15619" max="15619" width="9.28515625" style="9"/>
    <col min="15620" max="15620" width="11" style="9" customWidth="1"/>
    <col min="15621" max="15873" width="9.28515625" style="9"/>
    <col min="15874" max="15874" width="12.140625" style="9" customWidth="1"/>
    <col min="15875" max="15875" width="9.28515625" style="9"/>
    <col min="15876" max="15876" width="11" style="9" customWidth="1"/>
    <col min="15877" max="16129" width="9.28515625" style="9"/>
    <col min="16130" max="16130" width="12.140625" style="9" customWidth="1"/>
    <col min="16131" max="16131" width="9.28515625" style="9"/>
    <col min="16132" max="16132" width="11" style="9" customWidth="1"/>
    <col min="16133" max="16384" width="9.28515625" style="9"/>
  </cols>
  <sheetData>
    <row r="4" spans="1:10" ht="15" x14ac:dyDescent="0.25">
      <c r="B4" s="165" t="s">
        <v>76</v>
      </c>
      <c r="C4" s="166" t="str">
        <f>CONCATENATE("         PREFEITURA MUNICIPAL DE ",'PO - RUA JAIME CAMPOS'!C3)</f>
        <v xml:space="preserve">         PREFEITURA MUNICIPAL DE APIACÁS - MT</v>
      </c>
      <c r="D4" s="166"/>
      <c r="E4" s="166"/>
      <c r="F4" s="166"/>
      <c r="G4" s="166"/>
      <c r="H4" s="166"/>
      <c r="I4" s="166"/>
    </row>
    <row r="11" spans="1:10" ht="21" x14ac:dyDescent="0.25">
      <c r="A11" s="277" t="s">
        <v>77</v>
      </c>
      <c r="B11" s="277"/>
      <c r="C11" s="277"/>
      <c r="D11" s="277"/>
      <c r="E11" s="277"/>
      <c r="F11" s="277"/>
      <c r="G11" s="277"/>
      <c r="H11" s="277"/>
      <c r="I11" s="277"/>
      <c r="J11" s="277"/>
    </row>
    <row r="12" spans="1:10" ht="15.75" x14ac:dyDescent="0.25">
      <c r="A12" s="278"/>
      <c r="B12" s="278"/>
      <c r="C12" s="278"/>
      <c r="D12" s="278"/>
      <c r="E12" s="278"/>
      <c r="F12" s="278"/>
      <c r="G12" s="278"/>
      <c r="H12" s="278"/>
      <c r="I12" s="278"/>
      <c r="J12" s="278"/>
    </row>
    <row r="14" spans="1:10" ht="14.25" x14ac:dyDescent="0.2">
      <c r="A14" s="167"/>
      <c r="B14" s="167"/>
      <c r="C14" s="167"/>
      <c r="D14" s="167"/>
      <c r="E14" s="167"/>
      <c r="F14" s="167"/>
      <c r="G14" s="167"/>
      <c r="H14" s="167"/>
      <c r="I14" s="167"/>
      <c r="J14" s="167"/>
    </row>
    <row r="15" spans="1:10" ht="42" customHeight="1" x14ac:dyDescent="0.2">
      <c r="A15" s="279" t="str">
        <f>CONCATENATE("OBRA ELÉTRICA DE MELHORIA EM I.P. - ",'PO - RUA JAIME CAMPOS'!C5)</f>
        <v>OBRA ELÉTRICA DE MELHORIA EM I.P. - RUA JAIME CAMPOS</v>
      </c>
      <c r="B15" s="279"/>
      <c r="C15" s="279"/>
      <c r="D15" s="279"/>
      <c r="E15" s="279"/>
      <c r="F15" s="279"/>
      <c r="G15" s="279"/>
      <c r="H15" s="279"/>
      <c r="I15" s="279"/>
      <c r="J15" s="279"/>
    </row>
    <row r="16" spans="1:10" ht="16.149999999999999" customHeight="1" x14ac:dyDescent="0.2">
      <c r="A16" s="167" t="s">
        <v>78</v>
      </c>
      <c r="B16" s="167"/>
      <c r="C16" s="167"/>
      <c r="D16" s="168">
        <v>5.7000000000000002E-2</v>
      </c>
      <c r="E16" s="167" t="s">
        <v>35</v>
      </c>
      <c r="F16" s="167"/>
      <c r="G16" s="167"/>
      <c r="H16" s="167"/>
      <c r="I16" s="167"/>
      <c r="J16" s="168"/>
    </row>
    <row r="17" spans="1:10" ht="14.25" x14ac:dyDescent="0.2">
      <c r="A17" s="167" t="s">
        <v>79</v>
      </c>
      <c r="B17" s="167"/>
      <c r="C17" s="167"/>
      <c r="D17" s="168">
        <v>0.03</v>
      </c>
      <c r="E17" s="167" t="s">
        <v>80</v>
      </c>
      <c r="F17" s="167"/>
      <c r="G17" s="167"/>
      <c r="H17" s="167"/>
      <c r="I17" s="167"/>
      <c r="J17" s="168"/>
    </row>
    <row r="18" spans="1:10" ht="14.25" x14ac:dyDescent="0.2">
      <c r="A18" s="167" t="s">
        <v>81</v>
      </c>
      <c r="B18" s="167"/>
      <c r="C18" s="167"/>
      <c r="D18" s="168">
        <v>1.7749999999999998E-2</v>
      </c>
      <c r="E18" s="167" t="s">
        <v>82</v>
      </c>
      <c r="F18" s="167"/>
      <c r="G18" s="167"/>
      <c r="H18" s="167"/>
      <c r="I18" s="167"/>
      <c r="J18" s="168"/>
    </row>
    <row r="19" spans="1:10" ht="14.25" x14ac:dyDescent="0.2">
      <c r="A19" s="167" t="s">
        <v>83</v>
      </c>
      <c r="B19" s="167"/>
      <c r="C19" s="167"/>
      <c r="D19" s="168">
        <v>6.4399999999999999E-2</v>
      </c>
      <c r="E19" s="167" t="s">
        <v>36</v>
      </c>
      <c r="F19" s="167"/>
      <c r="G19" s="167"/>
      <c r="H19" s="167"/>
      <c r="I19" s="167"/>
      <c r="J19" s="168"/>
    </row>
    <row r="20" spans="1:10" ht="14.25" x14ac:dyDescent="0.2">
      <c r="A20" s="167" t="s">
        <v>30</v>
      </c>
      <c r="B20" s="167"/>
      <c r="C20" s="167"/>
      <c r="D20" s="168">
        <v>6.4999999999999997E-3</v>
      </c>
      <c r="E20" s="167" t="s">
        <v>84</v>
      </c>
      <c r="F20" s="167"/>
      <c r="G20" s="167"/>
      <c r="H20" s="167"/>
      <c r="I20" s="167"/>
      <c r="J20" s="168"/>
    </row>
    <row r="21" spans="1:10" ht="14.25" x14ac:dyDescent="0.2">
      <c r="A21" s="167" t="s">
        <v>85</v>
      </c>
      <c r="B21" s="167"/>
      <c r="C21" s="167"/>
      <c r="D21" s="168">
        <v>0.03</v>
      </c>
      <c r="E21" s="167" t="s">
        <v>84</v>
      </c>
      <c r="F21" s="167"/>
      <c r="G21" s="167"/>
      <c r="H21" s="167"/>
      <c r="I21" s="167"/>
      <c r="J21" s="168"/>
    </row>
    <row r="22" spans="1:10" ht="14.25" x14ac:dyDescent="0.2">
      <c r="A22" s="169" t="s">
        <v>31</v>
      </c>
      <c r="D22" s="168">
        <v>0.02</v>
      </c>
      <c r="E22" s="167" t="s">
        <v>84</v>
      </c>
      <c r="J22" s="168"/>
    </row>
    <row r="23" spans="1:10" x14ac:dyDescent="0.2">
      <c r="A23" s="170"/>
      <c r="B23" s="171"/>
      <c r="C23" s="172"/>
      <c r="D23" s="172"/>
      <c r="E23" s="172"/>
      <c r="F23" s="171"/>
      <c r="G23" s="171"/>
    </row>
    <row r="24" spans="1:10" x14ac:dyDescent="0.2">
      <c r="A24" s="173" t="s">
        <v>86</v>
      </c>
      <c r="B24" s="171"/>
      <c r="C24" s="172"/>
      <c r="D24" s="172"/>
      <c r="E24" s="172"/>
      <c r="F24" s="171"/>
      <c r="G24" s="171"/>
    </row>
    <row r="25" spans="1:10" x14ac:dyDescent="0.2">
      <c r="A25" s="174" t="s">
        <v>87</v>
      </c>
      <c r="B25" s="171"/>
      <c r="C25" s="172"/>
      <c r="D25" s="172"/>
      <c r="E25" s="172"/>
      <c r="F25" s="171"/>
      <c r="G25" s="171"/>
    </row>
    <row r="26" spans="1:10" x14ac:dyDescent="0.2">
      <c r="A26" s="170"/>
      <c r="B26" s="171"/>
      <c r="C26" s="172"/>
      <c r="D26" s="172"/>
      <c r="E26" s="172"/>
      <c r="F26" s="171"/>
      <c r="G26" s="171"/>
    </row>
    <row r="27" spans="1:10" ht="14.25" x14ac:dyDescent="0.2">
      <c r="A27" s="167" t="s">
        <v>88</v>
      </c>
      <c r="B27" s="167" t="s">
        <v>89</v>
      </c>
      <c r="C27" s="167"/>
      <c r="D27" s="167"/>
      <c r="E27" s="167"/>
      <c r="F27" s="167"/>
      <c r="G27" s="167"/>
      <c r="H27" s="167"/>
      <c r="I27" s="167"/>
      <c r="J27" s="167"/>
    </row>
    <row r="28" spans="1:10" ht="14.25" x14ac:dyDescent="0.2">
      <c r="A28" s="167"/>
      <c r="B28" s="167"/>
      <c r="C28" s="167"/>
      <c r="D28" s="167"/>
      <c r="E28" s="167"/>
      <c r="F28" s="167"/>
      <c r="G28" s="167"/>
      <c r="H28" s="167"/>
      <c r="I28" s="167"/>
      <c r="J28" s="167"/>
    </row>
    <row r="29" spans="1:10" ht="15" x14ac:dyDescent="0.2">
      <c r="A29" s="175" t="s">
        <v>88</v>
      </c>
      <c r="B29" s="176">
        <f>((((1+D16)*(1+D17)*(1+D18)*(1+D19))/(1-(SUM(D20:D22))))-1)</f>
        <v>0.25001805076947559</v>
      </c>
      <c r="C29" s="167"/>
      <c r="D29" s="167"/>
      <c r="E29" s="177"/>
      <c r="F29" s="167"/>
      <c r="G29" s="167"/>
      <c r="H29" s="167"/>
      <c r="I29" s="167"/>
      <c r="J29" s="167"/>
    </row>
    <row r="30" spans="1:10" x14ac:dyDescent="0.2">
      <c r="A30" s="170"/>
      <c r="B30" s="171"/>
      <c r="C30" s="172"/>
      <c r="D30" s="172"/>
      <c r="E30" s="172"/>
      <c r="F30" s="171"/>
      <c r="G30" s="171"/>
    </row>
    <row r="31" spans="1:10" x14ac:dyDescent="0.2">
      <c r="A31" s="170"/>
      <c r="B31" s="171"/>
      <c r="C31" s="172"/>
      <c r="D31" s="172"/>
      <c r="E31" s="172"/>
      <c r="F31" s="171"/>
      <c r="G31" s="171"/>
    </row>
    <row r="32" spans="1:10" ht="13.15" x14ac:dyDescent="0.25">
      <c r="A32" s="280"/>
      <c r="B32" s="280"/>
      <c r="C32" s="280"/>
      <c r="D32" s="280"/>
      <c r="E32" s="280"/>
      <c r="F32" s="280"/>
      <c r="G32" s="280"/>
      <c r="H32" s="280"/>
      <c r="I32" s="280"/>
      <c r="J32" s="280"/>
    </row>
    <row r="33" spans="1:10" ht="13.15" x14ac:dyDescent="0.25">
      <c r="A33" s="170"/>
      <c r="B33" s="171"/>
      <c r="C33" s="172"/>
      <c r="D33" s="172"/>
      <c r="E33" s="172"/>
      <c r="F33" s="171"/>
      <c r="G33" s="171"/>
    </row>
    <row r="34" spans="1:10" ht="13.15" x14ac:dyDescent="0.25">
      <c r="A34" s="170"/>
      <c r="B34" s="171"/>
      <c r="C34" s="172"/>
      <c r="D34" s="172"/>
      <c r="E34" s="172"/>
      <c r="F34" s="171"/>
      <c r="G34" s="171"/>
    </row>
    <row r="35" spans="1:10" ht="13.15" x14ac:dyDescent="0.25">
      <c r="A35" s="170"/>
      <c r="B35" s="171"/>
      <c r="C35" s="172"/>
      <c r="D35" s="172"/>
      <c r="E35" s="172"/>
      <c r="F35" s="171"/>
      <c r="G35" s="171"/>
    </row>
    <row r="36" spans="1:10" ht="13.15" x14ac:dyDescent="0.25">
      <c r="A36" s="170"/>
      <c r="B36" s="171"/>
      <c r="C36" s="172"/>
      <c r="D36" s="172"/>
      <c r="E36" s="172"/>
      <c r="F36" s="171"/>
      <c r="G36" s="171"/>
    </row>
    <row r="37" spans="1:10" ht="13.15" x14ac:dyDescent="0.25">
      <c r="A37" s="276"/>
      <c r="B37" s="276"/>
      <c r="C37" s="276"/>
      <c r="D37" s="276"/>
      <c r="E37" s="276"/>
      <c r="F37" s="276"/>
      <c r="G37" s="276"/>
      <c r="H37" s="276"/>
      <c r="I37" s="276"/>
      <c r="J37" s="276"/>
    </row>
    <row r="38" spans="1:10" ht="13.15" x14ac:dyDescent="0.25">
      <c r="A38" s="275"/>
      <c r="B38" s="275"/>
      <c r="C38" s="275"/>
      <c r="D38" s="275"/>
      <c r="E38" s="275"/>
      <c r="F38" s="275"/>
      <c r="G38" s="275"/>
      <c r="H38" s="275"/>
      <c r="I38" s="275"/>
      <c r="J38" s="275"/>
    </row>
    <row r="39" spans="1:10" ht="13.15" x14ac:dyDescent="0.25">
      <c r="A39" s="275"/>
      <c r="B39" s="275"/>
      <c r="C39" s="275"/>
      <c r="D39" s="275"/>
      <c r="E39" s="275"/>
      <c r="F39" s="275"/>
      <c r="G39" s="275"/>
      <c r="H39" s="275"/>
      <c r="I39" s="275"/>
      <c r="J39" s="275"/>
    </row>
    <row r="40" spans="1:10" ht="13.15" x14ac:dyDescent="0.25">
      <c r="A40" s="275"/>
      <c r="B40" s="275"/>
      <c r="C40" s="275"/>
      <c r="D40" s="275"/>
      <c r="E40" s="275"/>
      <c r="F40" s="275"/>
      <c r="G40" s="275"/>
      <c r="H40" s="275"/>
      <c r="I40" s="275"/>
      <c r="J40" s="275"/>
    </row>
    <row r="43" spans="1:10" x14ac:dyDescent="0.2">
      <c r="A43" s="276"/>
      <c r="B43" s="276"/>
      <c r="C43" s="276"/>
      <c r="D43" s="276"/>
      <c r="E43" s="276"/>
      <c r="F43" s="276"/>
      <c r="G43" s="276"/>
      <c r="H43" s="276"/>
      <c r="I43" s="276"/>
      <c r="J43" s="276"/>
    </row>
    <row r="44" spans="1:10" x14ac:dyDescent="0.2">
      <c r="A44" s="275"/>
      <c r="B44" s="275"/>
      <c r="C44" s="275"/>
      <c r="D44" s="275"/>
      <c r="E44" s="275"/>
      <c r="F44" s="275"/>
      <c r="G44" s="275"/>
      <c r="H44" s="275"/>
      <c r="I44" s="275"/>
      <c r="J44" s="275"/>
    </row>
    <row r="45" spans="1:10" x14ac:dyDescent="0.2">
      <c r="A45" s="275"/>
      <c r="B45" s="275"/>
      <c r="C45" s="275"/>
      <c r="D45" s="275"/>
      <c r="E45" s="275"/>
      <c r="F45" s="275"/>
      <c r="G45" s="275"/>
      <c r="H45" s="275"/>
      <c r="I45" s="275"/>
      <c r="J45" s="275"/>
    </row>
  </sheetData>
  <mergeCells count="11">
    <mergeCell ref="A38:J38"/>
    <mergeCell ref="A11:J11"/>
    <mergeCell ref="A12:J12"/>
    <mergeCell ref="A15:J15"/>
    <mergeCell ref="A32:J32"/>
    <mergeCell ref="A37:J37"/>
    <mergeCell ref="A39:J39"/>
    <mergeCell ref="A40:J40"/>
    <mergeCell ref="A43:J43"/>
    <mergeCell ref="A44:J44"/>
    <mergeCell ref="A45:J45"/>
  </mergeCells>
  <printOptions horizontalCentered="1"/>
  <pageMargins left="0.51181102362204722" right="0.5118110236220472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view="pageBreakPreview" zoomScaleNormal="85" zoomScaleSheetLayoutView="100" workbookViewId="0">
      <selection activeCell="E19" sqref="E19"/>
    </sheetView>
  </sheetViews>
  <sheetFormatPr defaultRowHeight="12.75" x14ac:dyDescent="0.2"/>
  <cols>
    <col min="1" max="1" width="8.85546875" style="6"/>
    <col min="2" max="2" width="31.7109375" style="6" customWidth="1"/>
    <col min="3" max="3" width="17.42578125" style="6" customWidth="1"/>
    <col min="4" max="4" width="15.42578125" style="6" customWidth="1"/>
    <col min="5" max="5" width="17" style="6" customWidth="1"/>
    <col min="6" max="6" width="13.7109375" style="6" customWidth="1"/>
    <col min="7" max="7" width="14.7109375" style="6" customWidth="1"/>
    <col min="8" max="247" width="8.85546875" style="6"/>
    <col min="248" max="248" width="39.5703125" style="6" customWidth="1"/>
    <col min="249" max="249" width="16.28515625" style="6" customWidth="1"/>
    <col min="250" max="258" width="13.7109375" style="6" customWidth="1"/>
    <col min="259" max="259" width="16.7109375" style="6" customWidth="1"/>
    <col min="260" max="503" width="8.85546875" style="6"/>
    <col min="504" max="504" width="39.5703125" style="6" customWidth="1"/>
    <col min="505" max="505" width="16.28515625" style="6" customWidth="1"/>
    <col min="506" max="514" width="13.7109375" style="6" customWidth="1"/>
    <col min="515" max="515" width="16.7109375" style="6" customWidth="1"/>
    <col min="516" max="759" width="8.85546875" style="6"/>
    <col min="760" max="760" width="39.5703125" style="6" customWidth="1"/>
    <col min="761" max="761" width="16.28515625" style="6" customWidth="1"/>
    <col min="762" max="770" width="13.7109375" style="6" customWidth="1"/>
    <col min="771" max="771" width="16.7109375" style="6" customWidth="1"/>
    <col min="772" max="1015" width="8.85546875" style="6"/>
    <col min="1016" max="1016" width="39.5703125" style="6" customWidth="1"/>
    <col min="1017" max="1017" width="16.28515625" style="6" customWidth="1"/>
    <col min="1018" max="1026" width="13.7109375" style="6" customWidth="1"/>
    <col min="1027" max="1027" width="16.7109375" style="6" customWidth="1"/>
    <col min="1028" max="1271" width="8.85546875" style="6"/>
    <col min="1272" max="1272" width="39.5703125" style="6" customWidth="1"/>
    <col min="1273" max="1273" width="16.28515625" style="6" customWidth="1"/>
    <col min="1274" max="1282" width="13.7109375" style="6" customWidth="1"/>
    <col min="1283" max="1283" width="16.7109375" style="6" customWidth="1"/>
    <col min="1284" max="1527" width="8.85546875" style="6"/>
    <col min="1528" max="1528" width="39.5703125" style="6" customWidth="1"/>
    <col min="1529" max="1529" width="16.28515625" style="6" customWidth="1"/>
    <col min="1530" max="1538" width="13.7109375" style="6" customWidth="1"/>
    <col min="1539" max="1539" width="16.7109375" style="6" customWidth="1"/>
    <col min="1540" max="1783" width="8.85546875" style="6"/>
    <col min="1784" max="1784" width="39.5703125" style="6" customWidth="1"/>
    <col min="1785" max="1785" width="16.28515625" style="6" customWidth="1"/>
    <col min="1786" max="1794" width="13.7109375" style="6" customWidth="1"/>
    <col min="1795" max="1795" width="16.7109375" style="6" customWidth="1"/>
    <col min="1796" max="2039" width="8.85546875" style="6"/>
    <col min="2040" max="2040" width="39.5703125" style="6" customWidth="1"/>
    <col min="2041" max="2041" width="16.28515625" style="6" customWidth="1"/>
    <col min="2042" max="2050" width="13.7109375" style="6" customWidth="1"/>
    <col min="2051" max="2051" width="16.7109375" style="6" customWidth="1"/>
    <col min="2052" max="2295" width="8.85546875" style="6"/>
    <col min="2296" max="2296" width="39.5703125" style="6" customWidth="1"/>
    <col min="2297" max="2297" width="16.28515625" style="6" customWidth="1"/>
    <col min="2298" max="2306" width="13.7109375" style="6" customWidth="1"/>
    <col min="2307" max="2307" width="16.7109375" style="6" customWidth="1"/>
    <col min="2308" max="2551" width="8.85546875" style="6"/>
    <col min="2552" max="2552" width="39.5703125" style="6" customWidth="1"/>
    <col min="2553" max="2553" width="16.28515625" style="6" customWidth="1"/>
    <col min="2554" max="2562" width="13.7109375" style="6" customWidth="1"/>
    <col min="2563" max="2563" width="16.7109375" style="6" customWidth="1"/>
    <col min="2564" max="2807" width="8.85546875" style="6"/>
    <col min="2808" max="2808" width="39.5703125" style="6" customWidth="1"/>
    <col min="2809" max="2809" width="16.28515625" style="6" customWidth="1"/>
    <col min="2810" max="2818" width="13.7109375" style="6" customWidth="1"/>
    <col min="2819" max="2819" width="16.7109375" style="6" customWidth="1"/>
    <col min="2820" max="3063" width="8.85546875" style="6"/>
    <col min="3064" max="3064" width="39.5703125" style="6" customWidth="1"/>
    <col min="3065" max="3065" width="16.28515625" style="6" customWidth="1"/>
    <col min="3066" max="3074" width="13.7109375" style="6" customWidth="1"/>
    <col min="3075" max="3075" width="16.7109375" style="6" customWidth="1"/>
    <col min="3076" max="3319" width="8.85546875" style="6"/>
    <col min="3320" max="3320" width="39.5703125" style="6" customWidth="1"/>
    <col min="3321" max="3321" width="16.28515625" style="6" customWidth="1"/>
    <col min="3322" max="3330" width="13.7109375" style="6" customWidth="1"/>
    <col min="3331" max="3331" width="16.7109375" style="6" customWidth="1"/>
    <col min="3332" max="3575" width="8.85546875" style="6"/>
    <col min="3576" max="3576" width="39.5703125" style="6" customWidth="1"/>
    <col min="3577" max="3577" width="16.28515625" style="6" customWidth="1"/>
    <col min="3578" max="3586" width="13.7109375" style="6" customWidth="1"/>
    <col min="3587" max="3587" width="16.7109375" style="6" customWidth="1"/>
    <col min="3588" max="3831" width="8.85546875" style="6"/>
    <col min="3832" max="3832" width="39.5703125" style="6" customWidth="1"/>
    <col min="3833" max="3833" width="16.28515625" style="6" customWidth="1"/>
    <col min="3834" max="3842" width="13.7109375" style="6" customWidth="1"/>
    <col min="3843" max="3843" width="16.7109375" style="6" customWidth="1"/>
    <col min="3844" max="4087" width="8.85546875" style="6"/>
    <col min="4088" max="4088" width="39.5703125" style="6" customWidth="1"/>
    <col min="4089" max="4089" width="16.28515625" style="6" customWidth="1"/>
    <col min="4090" max="4098" width="13.7109375" style="6" customWidth="1"/>
    <col min="4099" max="4099" width="16.7109375" style="6" customWidth="1"/>
    <col min="4100" max="4343" width="8.85546875" style="6"/>
    <col min="4344" max="4344" width="39.5703125" style="6" customWidth="1"/>
    <col min="4345" max="4345" width="16.28515625" style="6" customWidth="1"/>
    <col min="4346" max="4354" width="13.7109375" style="6" customWidth="1"/>
    <col min="4355" max="4355" width="16.7109375" style="6" customWidth="1"/>
    <col min="4356" max="4599" width="8.85546875" style="6"/>
    <col min="4600" max="4600" width="39.5703125" style="6" customWidth="1"/>
    <col min="4601" max="4601" width="16.28515625" style="6" customWidth="1"/>
    <col min="4602" max="4610" width="13.7109375" style="6" customWidth="1"/>
    <col min="4611" max="4611" width="16.7109375" style="6" customWidth="1"/>
    <col min="4612" max="4855" width="8.85546875" style="6"/>
    <col min="4856" max="4856" width="39.5703125" style="6" customWidth="1"/>
    <col min="4857" max="4857" width="16.28515625" style="6" customWidth="1"/>
    <col min="4858" max="4866" width="13.7109375" style="6" customWidth="1"/>
    <col min="4867" max="4867" width="16.7109375" style="6" customWidth="1"/>
    <col min="4868" max="5111" width="8.85546875" style="6"/>
    <col min="5112" max="5112" width="39.5703125" style="6" customWidth="1"/>
    <col min="5113" max="5113" width="16.28515625" style="6" customWidth="1"/>
    <col min="5114" max="5122" width="13.7109375" style="6" customWidth="1"/>
    <col min="5123" max="5123" width="16.7109375" style="6" customWidth="1"/>
    <col min="5124" max="5367" width="8.85546875" style="6"/>
    <col min="5368" max="5368" width="39.5703125" style="6" customWidth="1"/>
    <col min="5369" max="5369" width="16.28515625" style="6" customWidth="1"/>
    <col min="5370" max="5378" width="13.7109375" style="6" customWidth="1"/>
    <col min="5379" max="5379" width="16.7109375" style="6" customWidth="1"/>
    <col min="5380" max="5623" width="8.85546875" style="6"/>
    <col min="5624" max="5624" width="39.5703125" style="6" customWidth="1"/>
    <col min="5625" max="5625" width="16.28515625" style="6" customWidth="1"/>
    <col min="5626" max="5634" width="13.7109375" style="6" customWidth="1"/>
    <col min="5635" max="5635" width="16.7109375" style="6" customWidth="1"/>
    <col min="5636" max="5879" width="8.85546875" style="6"/>
    <col min="5880" max="5880" width="39.5703125" style="6" customWidth="1"/>
    <col min="5881" max="5881" width="16.28515625" style="6" customWidth="1"/>
    <col min="5882" max="5890" width="13.7109375" style="6" customWidth="1"/>
    <col min="5891" max="5891" width="16.7109375" style="6" customWidth="1"/>
    <col min="5892" max="6135" width="8.85546875" style="6"/>
    <col min="6136" max="6136" width="39.5703125" style="6" customWidth="1"/>
    <col min="6137" max="6137" width="16.28515625" style="6" customWidth="1"/>
    <col min="6138" max="6146" width="13.7109375" style="6" customWidth="1"/>
    <col min="6147" max="6147" width="16.7109375" style="6" customWidth="1"/>
    <col min="6148" max="6391" width="8.85546875" style="6"/>
    <col min="6392" max="6392" width="39.5703125" style="6" customWidth="1"/>
    <col min="6393" max="6393" width="16.28515625" style="6" customWidth="1"/>
    <col min="6394" max="6402" width="13.7109375" style="6" customWidth="1"/>
    <col min="6403" max="6403" width="16.7109375" style="6" customWidth="1"/>
    <col min="6404" max="6647" width="8.85546875" style="6"/>
    <col min="6648" max="6648" width="39.5703125" style="6" customWidth="1"/>
    <col min="6649" max="6649" width="16.28515625" style="6" customWidth="1"/>
    <col min="6650" max="6658" width="13.7109375" style="6" customWidth="1"/>
    <col min="6659" max="6659" width="16.7109375" style="6" customWidth="1"/>
    <col min="6660" max="6903" width="8.85546875" style="6"/>
    <col min="6904" max="6904" width="39.5703125" style="6" customWidth="1"/>
    <col min="6905" max="6905" width="16.28515625" style="6" customWidth="1"/>
    <col min="6906" max="6914" width="13.7109375" style="6" customWidth="1"/>
    <col min="6915" max="6915" width="16.7109375" style="6" customWidth="1"/>
    <col min="6916" max="7159" width="8.85546875" style="6"/>
    <col min="7160" max="7160" width="39.5703125" style="6" customWidth="1"/>
    <col min="7161" max="7161" width="16.28515625" style="6" customWidth="1"/>
    <col min="7162" max="7170" width="13.7109375" style="6" customWidth="1"/>
    <col min="7171" max="7171" width="16.7109375" style="6" customWidth="1"/>
    <col min="7172" max="7415" width="8.85546875" style="6"/>
    <col min="7416" max="7416" width="39.5703125" style="6" customWidth="1"/>
    <col min="7417" max="7417" width="16.28515625" style="6" customWidth="1"/>
    <col min="7418" max="7426" width="13.7109375" style="6" customWidth="1"/>
    <col min="7427" max="7427" width="16.7109375" style="6" customWidth="1"/>
    <col min="7428" max="7671" width="8.85546875" style="6"/>
    <col min="7672" max="7672" width="39.5703125" style="6" customWidth="1"/>
    <col min="7673" max="7673" width="16.28515625" style="6" customWidth="1"/>
    <col min="7674" max="7682" width="13.7109375" style="6" customWidth="1"/>
    <col min="7683" max="7683" width="16.7109375" style="6" customWidth="1"/>
    <col min="7684" max="7927" width="8.85546875" style="6"/>
    <col min="7928" max="7928" width="39.5703125" style="6" customWidth="1"/>
    <col min="7929" max="7929" width="16.28515625" style="6" customWidth="1"/>
    <col min="7930" max="7938" width="13.7109375" style="6" customWidth="1"/>
    <col min="7939" max="7939" width="16.7109375" style="6" customWidth="1"/>
    <col min="7940" max="8183" width="8.85546875" style="6"/>
    <col min="8184" max="8184" width="39.5703125" style="6" customWidth="1"/>
    <col min="8185" max="8185" width="16.28515625" style="6" customWidth="1"/>
    <col min="8186" max="8194" width="13.7109375" style="6" customWidth="1"/>
    <col min="8195" max="8195" width="16.7109375" style="6" customWidth="1"/>
    <col min="8196" max="8439" width="8.85546875" style="6"/>
    <col min="8440" max="8440" width="39.5703125" style="6" customWidth="1"/>
    <col min="8441" max="8441" width="16.28515625" style="6" customWidth="1"/>
    <col min="8442" max="8450" width="13.7109375" style="6" customWidth="1"/>
    <col min="8451" max="8451" width="16.7109375" style="6" customWidth="1"/>
    <col min="8452" max="8695" width="8.85546875" style="6"/>
    <col min="8696" max="8696" width="39.5703125" style="6" customWidth="1"/>
    <col min="8697" max="8697" width="16.28515625" style="6" customWidth="1"/>
    <col min="8698" max="8706" width="13.7109375" style="6" customWidth="1"/>
    <col min="8707" max="8707" width="16.7109375" style="6" customWidth="1"/>
    <col min="8708" max="8951" width="8.85546875" style="6"/>
    <col min="8952" max="8952" width="39.5703125" style="6" customWidth="1"/>
    <col min="8953" max="8953" width="16.28515625" style="6" customWidth="1"/>
    <col min="8954" max="8962" width="13.7109375" style="6" customWidth="1"/>
    <col min="8963" max="8963" width="16.7109375" style="6" customWidth="1"/>
    <col min="8964" max="9207" width="8.85546875" style="6"/>
    <col min="9208" max="9208" width="39.5703125" style="6" customWidth="1"/>
    <col min="9209" max="9209" width="16.28515625" style="6" customWidth="1"/>
    <col min="9210" max="9218" width="13.7109375" style="6" customWidth="1"/>
    <col min="9219" max="9219" width="16.7109375" style="6" customWidth="1"/>
    <col min="9220" max="9463" width="8.85546875" style="6"/>
    <col min="9464" max="9464" width="39.5703125" style="6" customWidth="1"/>
    <col min="9465" max="9465" width="16.28515625" style="6" customWidth="1"/>
    <col min="9466" max="9474" width="13.7109375" style="6" customWidth="1"/>
    <col min="9475" max="9475" width="16.7109375" style="6" customWidth="1"/>
    <col min="9476" max="9719" width="8.85546875" style="6"/>
    <col min="9720" max="9720" width="39.5703125" style="6" customWidth="1"/>
    <col min="9721" max="9721" width="16.28515625" style="6" customWidth="1"/>
    <col min="9722" max="9730" width="13.7109375" style="6" customWidth="1"/>
    <col min="9731" max="9731" width="16.7109375" style="6" customWidth="1"/>
    <col min="9732" max="9975" width="8.85546875" style="6"/>
    <col min="9976" max="9976" width="39.5703125" style="6" customWidth="1"/>
    <col min="9977" max="9977" width="16.28515625" style="6" customWidth="1"/>
    <col min="9978" max="9986" width="13.7109375" style="6" customWidth="1"/>
    <col min="9987" max="9987" width="16.7109375" style="6" customWidth="1"/>
    <col min="9988" max="10231" width="8.85546875" style="6"/>
    <col min="10232" max="10232" width="39.5703125" style="6" customWidth="1"/>
    <col min="10233" max="10233" width="16.28515625" style="6" customWidth="1"/>
    <col min="10234" max="10242" width="13.7109375" style="6" customWidth="1"/>
    <col min="10243" max="10243" width="16.7109375" style="6" customWidth="1"/>
    <col min="10244" max="10487" width="8.85546875" style="6"/>
    <col min="10488" max="10488" width="39.5703125" style="6" customWidth="1"/>
    <col min="10489" max="10489" width="16.28515625" style="6" customWidth="1"/>
    <col min="10490" max="10498" width="13.7109375" style="6" customWidth="1"/>
    <col min="10499" max="10499" width="16.7109375" style="6" customWidth="1"/>
    <col min="10500" max="10743" width="8.85546875" style="6"/>
    <col min="10744" max="10744" width="39.5703125" style="6" customWidth="1"/>
    <col min="10745" max="10745" width="16.28515625" style="6" customWidth="1"/>
    <col min="10746" max="10754" width="13.7109375" style="6" customWidth="1"/>
    <col min="10755" max="10755" width="16.7109375" style="6" customWidth="1"/>
    <col min="10756" max="10999" width="8.85546875" style="6"/>
    <col min="11000" max="11000" width="39.5703125" style="6" customWidth="1"/>
    <col min="11001" max="11001" width="16.28515625" style="6" customWidth="1"/>
    <col min="11002" max="11010" width="13.7109375" style="6" customWidth="1"/>
    <col min="11011" max="11011" width="16.7109375" style="6" customWidth="1"/>
    <col min="11012" max="11255" width="8.85546875" style="6"/>
    <col min="11256" max="11256" width="39.5703125" style="6" customWidth="1"/>
    <col min="11257" max="11257" width="16.28515625" style="6" customWidth="1"/>
    <col min="11258" max="11266" width="13.7109375" style="6" customWidth="1"/>
    <col min="11267" max="11267" width="16.7109375" style="6" customWidth="1"/>
    <col min="11268" max="11511" width="8.85546875" style="6"/>
    <col min="11512" max="11512" width="39.5703125" style="6" customWidth="1"/>
    <col min="11513" max="11513" width="16.28515625" style="6" customWidth="1"/>
    <col min="11514" max="11522" width="13.7109375" style="6" customWidth="1"/>
    <col min="11523" max="11523" width="16.7109375" style="6" customWidth="1"/>
    <col min="11524" max="11767" width="8.85546875" style="6"/>
    <col min="11768" max="11768" width="39.5703125" style="6" customWidth="1"/>
    <col min="11769" max="11769" width="16.28515625" style="6" customWidth="1"/>
    <col min="11770" max="11778" width="13.7109375" style="6" customWidth="1"/>
    <col min="11779" max="11779" width="16.7109375" style="6" customWidth="1"/>
    <col min="11780" max="12023" width="8.85546875" style="6"/>
    <col min="12024" max="12024" width="39.5703125" style="6" customWidth="1"/>
    <col min="12025" max="12025" width="16.28515625" style="6" customWidth="1"/>
    <col min="12026" max="12034" width="13.7109375" style="6" customWidth="1"/>
    <col min="12035" max="12035" width="16.7109375" style="6" customWidth="1"/>
    <col min="12036" max="12279" width="8.85546875" style="6"/>
    <col min="12280" max="12280" width="39.5703125" style="6" customWidth="1"/>
    <col min="12281" max="12281" width="16.28515625" style="6" customWidth="1"/>
    <col min="12282" max="12290" width="13.7109375" style="6" customWidth="1"/>
    <col min="12291" max="12291" width="16.7109375" style="6" customWidth="1"/>
    <col min="12292" max="12535" width="8.85546875" style="6"/>
    <col min="12536" max="12536" width="39.5703125" style="6" customWidth="1"/>
    <col min="12537" max="12537" width="16.28515625" style="6" customWidth="1"/>
    <col min="12538" max="12546" width="13.7109375" style="6" customWidth="1"/>
    <col min="12547" max="12547" width="16.7109375" style="6" customWidth="1"/>
    <col min="12548" max="12791" width="8.85546875" style="6"/>
    <col min="12792" max="12792" width="39.5703125" style="6" customWidth="1"/>
    <col min="12793" max="12793" width="16.28515625" style="6" customWidth="1"/>
    <col min="12794" max="12802" width="13.7109375" style="6" customWidth="1"/>
    <col min="12803" max="12803" width="16.7109375" style="6" customWidth="1"/>
    <col min="12804" max="13047" width="8.85546875" style="6"/>
    <col min="13048" max="13048" width="39.5703125" style="6" customWidth="1"/>
    <col min="13049" max="13049" width="16.28515625" style="6" customWidth="1"/>
    <col min="13050" max="13058" width="13.7109375" style="6" customWidth="1"/>
    <col min="13059" max="13059" width="16.7109375" style="6" customWidth="1"/>
    <col min="13060" max="13303" width="8.85546875" style="6"/>
    <col min="13304" max="13304" width="39.5703125" style="6" customWidth="1"/>
    <col min="13305" max="13305" width="16.28515625" style="6" customWidth="1"/>
    <col min="13306" max="13314" width="13.7109375" style="6" customWidth="1"/>
    <col min="13315" max="13315" width="16.7109375" style="6" customWidth="1"/>
    <col min="13316" max="13559" width="8.85546875" style="6"/>
    <col min="13560" max="13560" width="39.5703125" style="6" customWidth="1"/>
    <col min="13561" max="13561" width="16.28515625" style="6" customWidth="1"/>
    <col min="13562" max="13570" width="13.7109375" style="6" customWidth="1"/>
    <col min="13571" max="13571" width="16.7109375" style="6" customWidth="1"/>
    <col min="13572" max="13815" width="8.85546875" style="6"/>
    <col min="13816" max="13816" width="39.5703125" style="6" customWidth="1"/>
    <col min="13817" max="13817" width="16.28515625" style="6" customWidth="1"/>
    <col min="13818" max="13826" width="13.7109375" style="6" customWidth="1"/>
    <col min="13827" max="13827" width="16.7109375" style="6" customWidth="1"/>
    <col min="13828" max="14071" width="8.85546875" style="6"/>
    <col min="14072" max="14072" width="39.5703125" style="6" customWidth="1"/>
    <col min="14073" max="14073" width="16.28515625" style="6" customWidth="1"/>
    <col min="14074" max="14082" width="13.7109375" style="6" customWidth="1"/>
    <col min="14083" max="14083" width="16.7109375" style="6" customWidth="1"/>
    <col min="14084" max="14327" width="8.85546875" style="6"/>
    <col min="14328" max="14328" width="39.5703125" style="6" customWidth="1"/>
    <col min="14329" max="14329" width="16.28515625" style="6" customWidth="1"/>
    <col min="14330" max="14338" width="13.7109375" style="6" customWidth="1"/>
    <col min="14339" max="14339" width="16.7109375" style="6" customWidth="1"/>
    <col min="14340" max="14583" width="8.85546875" style="6"/>
    <col min="14584" max="14584" width="39.5703125" style="6" customWidth="1"/>
    <col min="14585" max="14585" width="16.28515625" style="6" customWidth="1"/>
    <col min="14586" max="14594" width="13.7109375" style="6" customWidth="1"/>
    <col min="14595" max="14595" width="16.7109375" style="6" customWidth="1"/>
    <col min="14596" max="14839" width="8.85546875" style="6"/>
    <col min="14840" max="14840" width="39.5703125" style="6" customWidth="1"/>
    <col min="14841" max="14841" width="16.28515625" style="6" customWidth="1"/>
    <col min="14842" max="14850" width="13.7109375" style="6" customWidth="1"/>
    <col min="14851" max="14851" width="16.7109375" style="6" customWidth="1"/>
    <col min="14852" max="15095" width="8.85546875" style="6"/>
    <col min="15096" max="15096" width="39.5703125" style="6" customWidth="1"/>
    <col min="15097" max="15097" width="16.28515625" style="6" customWidth="1"/>
    <col min="15098" max="15106" width="13.7109375" style="6" customWidth="1"/>
    <col min="15107" max="15107" width="16.7109375" style="6" customWidth="1"/>
    <col min="15108" max="15351" width="8.85546875" style="6"/>
    <col min="15352" max="15352" width="39.5703125" style="6" customWidth="1"/>
    <col min="15353" max="15353" width="16.28515625" style="6" customWidth="1"/>
    <col min="15354" max="15362" width="13.7109375" style="6" customWidth="1"/>
    <col min="15363" max="15363" width="16.7109375" style="6" customWidth="1"/>
    <col min="15364" max="15607" width="8.85546875" style="6"/>
    <col min="15608" max="15608" width="39.5703125" style="6" customWidth="1"/>
    <col min="15609" max="15609" width="16.28515625" style="6" customWidth="1"/>
    <col min="15610" max="15618" width="13.7109375" style="6" customWidth="1"/>
    <col min="15619" max="15619" width="16.7109375" style="6" customWidth="1"/>
    <col min="15620" max="15863" width="8.85546875" style="6"/>
    <col min="15864" max="15864" width="39.5703125" style="6" customWidth="1"/>
    <col min="15865" max="15865" width="16.28515625" style="6" customWidth="1"/>
    <col min="15866" max="15874" width="13.7109375" style="6" customWidth="1"/>
    <col min="15875" max="15875" width="16.7109375" style="6" customWidth="1"/>
    <col min="15876" max="16119" width="8.85546875" style="6"/>
    <col min="16120" max="16120" width="39.5703125" style="6" customWidth="1"/>
    <col min="16121" max="16121" width="16.28515625" style="6" customWidth="1"/>
    <col min="16122" max="16130" width="13.7109375" style="6" customWidth="1"/>
    <col min="16131" max="16131" width="16.7109375" style="6" customWidth="1"/>
    <col min="16132" max="16377" width="8.85546875" style="6"/>
    <col min="16378" max="16384" width="8.85546875" style="6" customWidth="1"/>
  </cols>
  <sheetData>
    <row r="1" spans="1:7" ht="96.75" customHeight="1" thickBot="1" x14ac:dyDescent="0.25">
      <c r="A1" s="304"/>
      <c r="B1" s="305"/>
      <c r="C1" s="305"/>
      <c r="D1" s="305"/>
      <c r="E1" s="305"/>
      <c r="F1" s="306"/>
    </row>
    <row r="2" spans="1:7" ht="19.5" thickBot="1" x14ac:dyDescent="0.35">
      <c r="A2" s="38"/>
      <c r="B2" s="307" t="s">
        <v>27</v>
      </c>
      <c r="C2" s="307"/>
      <c r="D2" s="307"/>
      <c r="E2" s="307"/>
      <c r="F2" s="308"/>
    </row>
    <row r="3" spans="1:7" ht="18.75" x14ac:dyDescent="0.2">
      <c r="A3" s="123"/>
      <c r="B3" s="39"/>
      <c r="C3" s="39"/>
      <c r="D3" s="39"/>
      <c r="E3" s="40"/>
      <c r="F3" s="124"/>
    </row>
    <row r="4" spans="1:7" x14ac:dyDescent="0.2">
      <c r="A4" s="123" t="s">
        <v>32</v>
      </c>
      <c r="B4" s="309" t="str">
        <f>CONCATENATE("PREFEITURA MUNICIPAL DE ",'PO - RUA JAIME CAMPOS'!C3)</f>
        <v>PREFEITURA MUNICIPAL DE APIACÁS - MT</v>
      </c>
      <c r="C4" s="309"/>
      <c r="D4" s="309"/>
      <c r="E4" s="41"/>
      <c r="F4" s="125"/>
    </row>
    <row r="5" spans="1:7" x14ac:dyDescent="0.2">
      <c r="A5" s="123" t="s">
        <v>33</v>
      </c>
      <c r="B5" s="309" t="str">
        <f>COMPOSIÇÃO!B4</f>
        <v>MELHORIA EM ILUMINAÇÃO PÚBLICA</v>
      </c>
      <c r="C5" s="309"/>
      <c r="D5" s="309"/>
      <c r="E5" s="41"/>
      <c r="F5" s="125"/>
    </row>
    <row r="6" spans="1:7" x14ac:dyDescent="0.2">
      <c r="A6" s="123" t="s">
        <v>34</v>
      </c>
      <c r="B6" s="309" t="str">
        <f>'PO - RUA JAIME CAMPOS'!C5</f>
        <v>RUA JAIME CAMPOS</v>
      </c>
      <c r="C6" s="309"/>
      <c r="D6" s="309"/>
      <c r="E6" s="41"/>
      <c r="F6" s="125"/>
    </row>
    <row r="7" spans="1:7" ht="19.5" thickBot="1" x14ac:dyDescent="0.25">
      <c r="A7" s="126"/>
      <c r="B7" s="39"/>
      <c r="C7" s="39"/>
      <c r="D7" s="42"/>
      <c r="E7" s="40"/>
      <c r="F7" s="124"/>
    </row>
    <row r="8" spans="1:7" ht="13.9" customHeight="1" thickBot="1" x14ac:dyDescent="0.25">
      <c r="A8" s="301" t="s">
        <v>11</v>
      </c>
      <c r="B8" s="301" t="s">
        <v>9</v>
      </c>
      <c r="C8" s="294" t="s">
        <v>28</v>
      </c>
      <c r="D8" s="296" t="s">
        <v>63</v>
      </c>
      <c r="E8" s="291" t="s">
        <v>42</v>
      </c>
      <c r="F8" s="292"/>
    </row>
    <row r="9" spans="1:7" ht="13.5" thickBot="1" x14ac:dyDescent="0.25">
      <c r="A9" s="302"/>
      <c r="B9" s="302"/>
      <c r="C9" s="295"/>
      <c r="D9" s="297"/>
      <c r="E9" s="120">
        <v>30</v>
      </c>
      <c r="F9" s="120">
        <v>60</v>
      </c>
    </row>
    <row r="10" spans="1:7" x14ac:dyDescent="0.2">
      <c r="A10" s="289">
        <v>1</v>
      </c>
      <c r="B10" s="290" t="str">
        <f>'PO - RUA JAIME CAMPOS'!B10:L10</f>
        <v>SERVIÇOS  PRELIMINARES</v>
      </c>
      <c r="C10" s="303">
        <f>D10/D16</f>
        <v>1.5056683388908775E-2</v>
      </c>
      <c r="D10" s="281">
        <f>'PO - RUA JAIME CAMPOS'!M12</f>
        <v>2959.16</v>
      </c>
      <c r="E10" s="118">
        <v>1</v>
      </c>
      <c r="F10" s="127">
        <v>0</v>
      </c>
      <c r="G10" s="78"/>
    </row>
    <row r="11" spans="1:7" x14ac:dyDescent="0.2">
      <c r="A11" s="286"/>
      <c r="B11" s="288"/>
      <c r="C11" s="284"/>
      <c r="D11" s="282"/>
      <c r="E11" s="44">
        <f>D10*E10</f>
        <v>2959.16</v>
      </c>
      <c r="F11" s="128">
        <f>D10*F10</f>
        <v>0</v>
      </c>
      <c r="G11" s="78"/>
    </row>
    <row r="12" spans="1:7" x14ac:dyDescent="0.2">
      <c r="A12" s="285">
        <v>2</v>
      </c>
      <c r="B12" s="287" t="str">
        <f>'PO - RUA JAIME CAMPOS'!B13:L13</f>
        <v>ADMINISTRAÇÃO LOCAL</v>
      </c>
      <c r="C12" s="283">
        <f>D12/D16</f>
        <v>4.8346792792008944E-2</v>
      </c>
      <c r="D12" s="298">
        <f>'PO - RUA JAIME CAMPOS'!M15</f>
        <v>9501.82</v>
      </c>
      <c r="E12" s="43">
        <v>0.5</v>
      </c>
      <c r="F12" s="129">
        <v>0.5</v>
      </c>
      <c r="G12" s="78"/>
    </row>
    <row r="13" spans="1:7" x14ac:dyDescent="0.2">
      <c r="A13" s="286"/>
      <c r="B13" s="288"/>
      <c r="C13" s="284"/>
      <c r="D13" s="282"/>
      <c r="E13" s="44">
        <f>D12*E12</f>
        <v>4750.91</v>
      </c>
      <c r="F13" s="128">
        <f>D12*F12</f>
        <v>4750.91</v>
      </c>
      <c r="G13" s="78"/>
    </row>
    <row r="14" spans="1:7" ht="15" customHeight="1" x14ac:dyDescent="0.2">
      <c r="A14" s="285">
        <v>3</v>
      </c>
      <c r="B14" s="287" t="str">
        <f>'PO - RUA JAIME CAMPOS'!B16</f>
        <v>ESTRUTURAS, LUMINÁRIAS, ELETRODUTOS, CABOS, CONEXÕES E SERVIÇOS DE ESCAVAÇÃO</v>
      </c>
      <c r="C14" s="283">
        <f>D14/D16</f>
        <v>0.93659652381908243</v>
      </c>
      <c r="D14" s="298">
        <f>'PO - RUA JAIME CAMPOS'!M20</f>
        <v>184073.67</v>
      </c>
      <c r="E14" s="43">
        <v>0.5</v>
      </c>
      <c r="F14" s="129">
        <v>0.5</v>
      </c>
      <c r="G14" s="78"/>
    </row>
    <row r="15" spans="1:7" ht="36.75" customHeight="1" x14ac:dyDescent="0.2">
      <c r="A15" s="286"/>
      <c r="B15" s="288"/>
      <c r="C15" s="284"/>
      <c r="D15" s="282"/>
      <c r="E15" s="44">
        <f>D14*E14</f>
        <v>92036.835000000006</v>
      </c>
      <c r="F15" s="128">
        <f>D14*F14</f>
        <v>92036.835000000006</v>
      </c>
      <c r="G15" s="78"/>
    </row>
    <row r="16" spans="1:7" ht="20.45" customHeight="1" x14ac:dyDescent="0.2">
      <c r="A16" s="299" t="s">
        <v>45</v>
      </c>
      <c r="B16" s="300"/>
      <c r="C16" s="119">
        <f>C14+C12+C10</f>
        <v>1.0000000000000002</v>
      </c>
      <c r="D16" s="117">
        <f>'PO - RUA JAIME CAMPOS'!M9</f>
        <v>196534.65</v>
      </c>
      <c r="E16" s="45">
        <f>E11+E13+E15</f>
        <v>99746.904999999999</v>
      </c>
      <c r="F16" s="130">
        <f>F11+F13+F15</f>
        <v>96787.74500000001</v>
      </c>
      <c r="G16" s="78"/>
    </row>
    <row r="17" spans="1:6" x14ac:dyDescent="0.2">
      <c r="A17" s="131"/>
      <c r="B17" s="132"/>
      <c r="C17" s="132"/>
      <c r="D17" s="132"/>
      <c r="E17" s="132"/>
      <c r="F17" s="133"/>
    </row>
    <row r="18" spans="1:6" x14ac:dyDescent="0.2">
      <c r="A18" s="131" t="str">
        <f>COMPOSIÇÃO!A76</f>
        <v>Apiacás - MT, 08 de Fevereiro de 2019.</v>
      </c>
      <c r="B18" s="132"/>
      <c r="C18" s="132"/>
      <c r="D18" s="134"/>
      <c r="E18" s="132"/>
      <c r="F18" s="133"/>
    </row>
    <row r="19" spans="1:6" ht="36.6" customHeight="1" x14ac:dyDescent="0.2">
      <c r="A19" s="131"/>
      <c r="B19" s="132"/>
      <c r="C19" s="132"/>
      <c r="D19" s="163"/>
      <c r="E19" s="132"/>
      <c r="F19" s="133"/>
    </row>
    <row r="20" spans="1:6" x14ac:dyDescent="0.2">
      <c r="A20" s="131"/>
      <c r="B20" s="293" t="str">
        <f>COMPOSIÇÃO!E78</f>
        <v>________________________________________________</v>
      </c>
      <c r="C20" s="293"/>
      <c r="D20" s="293"/>
      <c r="E20" s="293"/>
      <c r="F20" s="133"/>
    </row>
    <row r="21" spans="1:6" x14ac:dyDescent="0.2">
      <c r="A21" s="131"/>
      <c r="B21" s="293" t="str">
        <f>COMPOSIÇÃO!E79</f>
        <v>PROFISSIONAL</v>
      </c>
      <c r="C21" s="293"/>
      <c r="D21" s="293"/>
      <c r="E21" s="293"/>
      <c r="F21" s="133"/>
    </row>
    <row r="22" spans="1:6" x14ac:dyDescent="0.2">
      <c r="A22" s="131"/>
      <c r="B22" s="293" t="str">
        <f>COMPOSIÇÃO!E80</f>
        <v>MARCUS PAULO SILVA ROCHA AGUIAR</v>
      </c>
      <c r="C22" s="293"/>
      <c r="D22" s="293"/>
      <c r="E22" s="293"/>
      <c r="F22" s="133"/>
    </row>
    <row r="23" spans="1:6" x14ac:dyDescent="0.2">
      <c r="A23" s="131"/>
      <c r="B23" s="293" t="str">
        <f>COMPOSIÇÃO!E81</f>
        <v>CREA 18676 / DF</v>
      </c>
      <c r="C23" s="293"/>
      <c r="D23" s="293"/>
      <c r="E23" s="293"/>
      <c r="F23" s="133"/>
    </row>
    <row r="24" spans="1:6" ht="13.5" thickBot="1" x14ac:dyDescent="0.25">
      <c r="A24" s="135"/>
      <c r="B24" s="136"/>
      <c r="C24" s="136"/>
      <c r="D24" s="136"/>
      <c r="E24" s="136"/>
      <c r="F24" s="137"/>
    </row>
  </sheetData>
  <mergeCells count="27">
    <mergeCell ref="A1:F1"/>
    <mergeCell ref="B2:F2"/>
    <mergeCell ref="B4:D4"/>
    <mergeCell ref="B5:D5"/>
    <mergeCell ref="B6:D6"/>
    <mergeCell ref="E8:F8"/>
    <mergeCell ref="B23:E23"/>
    <mergeCell ref="C8:C9"/>
    <mergeCell ref="D8:D9"/>
    <mergeCell ref="A14:A15"/>
    <mergeCell ref="B14:B15"/>
    <mergeCell ref="C14:C15"/>
    <mergeCell ref="D14:D15"/>
    <mergeCell ref="B20:E20"/>
    <mergeCell ref="B21:E21"/>
    <mergeCell ref="B22:E22"/>
    <mergeCell ref="A16:B16"/>
    <mergeCell ref="A8:A9"/>
    <mergeCell ref="B8:B9"/>
    <mergeCell ref="D12:D13"/>
    <mergeCell ref="C10:C11"/>
    <mergeCell ref="D10:D11"/>
    <mergeCell ref="C12:C13"/>
    <mergeCell ref="A12:A13"/>
    <mergeCell ref="B12:B13"/>
    <mergeCell ref="A10:A11"/>
    <mergeCell ref="B10:B11"/>
  </mergeCells>
  <pageMargins left="0.7" right="0.7" top="0.75" bottom="0.75" header="0.3" footer="0.3"/>
  <pageSetup paperSize="9" scale="84" fitToHeight="0"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6</vt:i4>
      </vt:variant>
    </vt:vector>
  </HeadingPairs>
  <TitlesOfParts>
    <vt:vector size="11" baseType="lpstr">
      <vt:lpstr>RESUMO</vt:lpstr>
      <vt:lpstr>PO - RUA JAIME CAMPOS</vt:lpstr>
      <vt:lpstr>COMPOSIÇÃO</vt:lpstr>
      <vt:lpstr>COMPOSICAO BDI</vt:lpstr>
      <vt:lpstr>CRONOGRAMA</vt:lpstr>
      <vt:lpstr>COMPOSIÇÃO!Area_de_impressao</vt:lpstr>
      <vt:lpstr>CRONOGRAMA!Area_de_impressao</vt:lpstr>
      <vt:lpstr>'PO - RUA JAIME CAMPOS'!Area_de_impressao</vt:lpstr>
      <vt:lpstr>Num_Poste</vt:lpstr>
      <vt:lpstr>COMPOSIÇÃO!Titulos_de_impressao</vt:lpstr>
      <vt:lpstr>'PO - RUA JAIME CAMPOS'!Titulos_de_impressao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Faria Júnior</dc:creator>
  <cp:lastModifiedBy>Silvia Pieirina Rozza Krizanowski</cp:lastModifiedBy>
  <cp:lastPrinted>2019-02-20T11:28:44Z</cp:lastPrinted>
  <dcterms:created xsi:type="dcterms:W3CDTF">2016-11-23T12:26:19Z</dcterms:created>
  <dcterms:modified xsi:type="dcterms:W3CDTF">2019-09-26T16:27:19Z</dcterms:modified>
</cp:coreProperties>
</file>