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120" windowWidth="19440" windowHeight="13140" tabRatio="707" activeTab="1"/>
  </bookViews>
  <sheets>
    <sheet name="RESUMO" sheetId="29" r:id="rId1"/>
    <sheet name="PO - AVENIDA JONAS PINHEIRO" sheetId="3" r:id="rId2"/>
    <sheet name="COMPOSIÇÃO" sheetId="28" r:id="rId3"/>
    <sheet name="COMPOSICAO BDI" sheetId="32" r:id="rId4"/>
    <sheet name="CRONOGRAMA" sheetId="26" r:id="rId5"/>
  </sheets>
  <externalReferences>
    <externalReference r:id="rId6"/>
    <externalReference r:id="rId7"/>
  </externalReferences>
  <definedNames>
    <definedName name="_INS05" localSheetId="3">[1]INSUMOS!$C$12</definedName>
    <definedName name="_INS06" localSheetId="3">[1]INSUMOS!$C$14</definedName>
    <definedName name="_INS11" localSheetId="3">[1]INSUMOS!$C$20</definedName>
    <definedName name="_INS42" localSheetId="3">[1]INSUMOS!$C$61</definedName>
    <definedName name="_INS47" localSheetId="3">[1]INSUMOS!$C$66</definedName>
    <definedName name="_INS48" localSheetId="3">[2]INSUMOS!$C$66</definedName>
    <definedName name="_xlnm.Print_Area" localSheetId="2">COMPOSIÇÃO!$A$1:$L$60</definedName>
    <definedName name="_xlnm.Print_Area" localSheetId="4">CRONOGRAMA!$A$1:$F$24</definedName>
    <definedName name="_xlnm.Print_Area" localSheetId="1">'PO - AVENIDA JONAS PINHEIRO'!$A$1:$M$24</definedName>
    <definedName name="BDI" localSheetId="3">[1]INSUMOS!$C$56</definedName>
    <definedName name="Envelopamento">'PO - AVENIDA JONAS PINHEIRO'!#REF!</definedName>
    <definedName name="escav_linear">'PO - AVENIDA JONAS PINHEIRO'!#REF!</definedName>
    <definedName name="Num_CH">'PO - AVENIDA JONAS PINHEIRO'!#REF!</definedName>
    <definedName name="Num_CX">'PO - AVENIDA JONAS PINHEIRO'!#REF!</definedName>
    <definedName name="Num_Poste">'PO - AVENIDA JONAS PINHEIRO'!#REF!</definedName>
    <definedName name="_xlnm.Print_Titles" localSheetId="2">COMPOSIÇÃO!$1:$6</definedName>
    <definedName name="_xlnm.Print_Titles" localSheetId="1">'PO - AVENIDA JONAS PINHEIRO'!$1:$9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33" i="28" l="1"/>
  <c r="D17" i="3" l="1"/>
  <c r="J36" i="28" l="1"/>
  <c r="A22" i="28" l="1"/>
  <c r="A44" i="28"/>
  <c r="L30" i="28" l="1"/>
  <c r="L31" i="28" l="1"/>
  <c r="L29" i="28"/>
  <c r="L36" i="28" l="1"/>
  <c r="L34" i="28"/>
  <c r="D18" i="3" l="1"/>
  <c r="L35" i="28" l="1"/>
  <c r="L32" i="28"/>
  <c r="L26" i="28"/>
  <c r="A15" i="32" l="1"/>
  <c r="L48" i="28" l="1"/>
  <c r="C4" i="32" l="1"/>
  <c r="B4" i="26"/>
  <c r="A9" i="3" l="1"/>
  <c r="L25" i="28" l="1"/>
  <c r="L24" i="28"/>
  <c r="L37" i="28" l="1"/>
  <c r="L27" i="28"/>
  <c r="L39" i="28" l="1"/>
  <c r="I17" i="3" s="1"/>
  <c r="L17" i="3" l="1"/>
  <c r="J17" i="3"/>
  <c r="B29" i="32"/>
  <c r="L47" i="28"/>
  <c r="L46" i="28"/>
  <c r="L14" i="28"/>
  <c r="L13" i="28"/>
  <c r="L12" i="28"/>
  <c r="L11" i="3"/>
  <c r="F6" i="3" l="1"/>
  <c r="K17" i="3" s="1"/>
  <c r="M17" i="3" s="1"/>
  <c r="L49" i="28"/>
  <c r="L51" i="28" l="1"/>
  <c r="I18" i="3" s="1"/>
  <c r="L18" i="3" l="1"/>
  <c r="K18" i="3"/>
  <c r="M18" i="3" s="1"/>
  <c r="D14" i="3"/>
  <c r="B14" i="26" l="1"/>
  <c r="B11" i="29" l="1"/>
  <c r="L15" i="28" l="1"/>
  <c r="L17" i="28" s="1"/>
  <c r="I14" i="3" s="1"/>
  <c r="B6" i="26"/>
  <c r="B5" i="28"/>
  <c r="B4" i="28"/>
  <c r="B3" i="28"/>
  <c r="L14" i="3" l="1"/>
  <c r="J14" i="3"/>
  <c r="L15" i="3" l="1"/>
  <c r="A55" i="28"/>
  <c r="B10" i="29" l="1"/>
  <c r="B9" i="29"/>
  <c r="B12" i="26"/>
  <c r="B10" i="26"/>
  <c r="O15" i="3" l="1"/>
  <c r="A14" i="29"/>
  <c r="A18" i="26"/>
  <c r="E58" i="28"/>
  <c r="B21" i="26" s="1"/>
  <c r="B18" i="29" s="1"/>
  <c r="E59" i="28"/>
  <c r="B22" i="26" s="1"/>
  <c r="E60" i="28"/>
  <c r="B23" i="26" s="1"/>
  <c r="E57" i="28"/>
  <c r="B20" i="26" s="1"/>
  <c r="B17" i="29" s="1"/>
  <c r="B6" i="29"/>
  <c r="B4" i="29"/>
  <c r="A5" i="29"/>
  <c r="A6" i="29"/>
  <c r="A4" i="29"/>
  <c r="B5" i="26"/>
  <c r="B19" i="29" l="1"/>
  <c r="B20" i="29"/>
  <c r="L12" i="3"/>
  <c r="B5" i="29"/>
  <c r="K11" i="3" l="1"/>
  <c r="K14" i="3"/>
  <c r="M11" i="3" l="1"/>
  <c r="M14" i="3"/>
  <c r="M12" i="3" l="1"/>
  <c r="M15" i="3"/>
  <c r="L19" i="3"/>
  <c r="M19" i="3" l="1"/>
  <c r="D14" i="26" s="1"/>
  <c r="D11" i="29" s="1"/>
  <c r="D12" i="26"/>
  <c r="D10" i="26"/>
  <c r="L9" i="3"/>
  <c r="M9" i="3" l="1"/>
  <c r="D16" i="26" s="1"/>
  <c r="C10" i="26" s="1"/>
  <c r="C9" i="29" s="1"/>
  <c r="F13" i="26"/>
  <c r="D10" i="29"/>
  <c r="E13" i="26"/>
  <c r="F11" i="26"/>
  <c r="D9" i="29"/>
  <c r="E11" i="26"/>
  <c r="E15" i="26"/>
  <c r="F15" i="26"/>
  <c r="D12" i="29" l="1"/>
  <c r="E16" i="26"/>
  <c r="C14" i="26"/>
  <c r="C11" i="29" s="1"/>
  <c r="C12" i="26"/>
  <c r="C10" i="29" s="1"/>
  <c r="F16" i="26"/>
  <c r="C12" i="29" l="1"/>
  <c r="C16" i="26"/>
</calcChain>
</file>

<file path=xl/sharedStrings.xml><?xml version="1.0" encoding="utf-8"?>
<sst xmlns="http://schemas.openxmlformats.org/spreadsheetml/2006/main" count="193" uniqueCount="115">
  <si>
    <t xml:space="preserve">OBJETO:   </t>
  </si>
  <si>
    <t>ENDEREÇO:</t>
  </si>
  <si>
    <t xml:space="preserve"> BDI: </t>
  </si>
  <si>
    <t xml:space="preserve">ITEM </t>
  </si>
  <si>
    <t>UNID</t>
  </si>
  <si>
    <t>QTDE</t>
  </si>
  <si>
    <t>UND</t>
  </si>
  <si>
    <t>M</t>
  </si>
  <si>
    <t>-</t>
  </si>
  <si>
    <t>DESCRIÇÃO</t>
  </si>
  <si>
    <t>VALOR UNIT.</t>
  </si>
  <si>
    <t>ITEM</t>
  </si>
  <si>
    <t>FONTE DE PREÇOS</t>
  </si>
  <si>
    <t>CÓDIGO</t>
  </si>
  <si>
    <t>COTAÇÃO</t>
  </si>
  <si>
    <t>SINAPI</t>
  </si>
  <si>
    <t>COMPOSIÇÃO 1</t>
  </si>
  <si>
    <t>FONTE</t>
  </si>
  <si>
    <t>QTDE.</t>
  </si>
  <si>
    <t>VALOR TOTAL</t>
  </si>
  <si>
    <t>H</t>
  </si>
  <si>
    <t>ELETRICISTA COM ENCARGOS COMPLEMENTARES</t>
  </si>
  <si>
    <t>COMP.1</t>
  </si>
  <si>
    <t>COMP.2</t>
  </si>
  <si>
    <t xml:space="preserve"> TOTALS/ BDI</t>
  </si>
  <si>
    <t>MUNICIPIO :</t>
  </si>
  <si>
    <t>PLANILHA ORÇAMENTÁRIA</t>
  </si>
  <si>
    <t>CRONOGRAMA FÍSICO-FINANCEIRO</t>
  </si>
  <si>
    <t>%</t>
  </si>
  <si>
    <t>M²</t>
  </si>
  <si>
    <t>PIS</t>
  </si>
  <si>
    <t>ISSQN</t>
  </si>
  <si>
    <t>Prop.:</t>
  </si>
  <si>
    <t xml:space="preserve">Obra: </t>
  </si>
  <si>
    <t xml:space="preserve">Local: </t>
  </si>
  <si>
    <t>AC</t>
  </si>
  <si>
    <t>L</t>
  </si>
  <si>
    <t>P.UNIT (S/BDI)</t>
  </si>
  <si>
    <t>P.UNIT (C/BDI)</t>
  </si>
  <si>
    <t>MATERIAL</t>
  </si>
  <si>
    <t xml:space="preserve">SUBTOTAL </t>
  </si>
  <si>
    <t>CUSTO UNITÁRIO TOTAL S/ BDI</t>
  </si>
  <si>
    <t>DIAS</t>
  </si>
  <si>
    <t>COMPOSIÇÃO DE CUSTO UNITÁRIO</t>
  </si>
  <si>
    <t>ETAPAS DA OBRA</t>
  </si>
  <si>
    <t>TOTAL</t>
  </si>
  <si>
    <t>SERVIÇOS  PRELIMINARES</t>
  </si>
  <si>
    <t>RESUMO</t>
  </si>
  <si>
    <t>1.0</t>
  </si>
  <si>
    <t>PROFISSIONAL</t>
  </si>
  <si>
    <t>________________________________________________</t>
  </si>
  <si>
    <t>ADMINISTRAÇÃO LOCAL</t>
  </si>
  <si>
    <t>1.</t>
  </si>
  <si>
    <t>1.1</t>
  </si>
  <si>
    <t>2.1</t>
  </si>
  <si>
    <t>3.</t>
  </si>
  <si>
    <t>3.1</t>
  </si>
  <si>
    <t>3.2</t>
  </si>
  <si>
    <t xml:space="preserve">TOTAL DO ITEM </t>
  </si>
  <si>
    <t>2.0</t>
  </si>
  <si>
    <t>3.0</t>
  </si>
  <si>
    <t xml:space="preserve"> TOTALC/ BDI</t>
  </si>
  <si>
    <t>2.</t>
  </si>
  <si>
    <t xml:space="preserve">VALOR TOTAL DO ÍTEM </t>
  </si>
  <si>
    <t>TOTAL DA OBRA</t>
  </si>
  <si>
    <t>MELHORIA EM ILUMINAÇÃO PÚBLICA</t>
  </si>
  <si>
    <t>ADMINISTRAÇÃO LOCAL DE OBRA</t>
  </si>
  <si>
    <t xml:space="preserve">SUBTOTAL MATERIAIS </t>
  </si>
  <si>
    <t>SERVIÇOS</t>
  </si>
  <si>
    <t xml:space="preserve">SUBTOTAL SERVIÇOS </t>
  </si>
  <si>
    <t>COMPOSIÇÃO 3</t>
  </si>
  <si>
    <t>CREA 18676 / DF</t>
  </si>
  <si>
    <t>MARCUS PAULO SILVA ROCHA AGUIAR</t>
  </si>
  <si>
    <t>COMPOSIÇÃO 2</t>
  </si>
  <si>
    <t>PARAFUSO M16 EM ACO GALVANIZADO, COMPRIMENTO = 250 MM, DIAMETRO = 16 MM, ROSCA MAQUINA, CABECA QUADRADA</t>
  </si>
  <si>
    <t>COMP.3</t>
  </si>
  <si>
    <t xml:space="preserve">            </t>
  </si>
  <si>
    <r>
      <t xml:space="preserve">COMPOSIÇÃO DO BDI </t>
    </r>
    <r>
      <rPr>
        <b/>
        <vertAlign val="superscript"/>
        <sz val="14"/>
        <rFont val="Arial"/>
        <family val="2"/>
      </rPr>
      <t>(*)</t>
    </r>
  </si>
  <si>
    <t>Administração central</t>
  </si>
  <si>
    <t xml:space="preserve">Custos financeiros </t>
  </si>
  <si>
    <t>CF</t>
  </si>
  <si>
    <t>Riscos, Seguros e Garantias</t>
  </si>
  <si>
    <t>R</t>
  </si>
  <si>
    <t>Lucro operacional</t>
  </si>
  <si>
    <t>T</t>
  </si>
  <si>
    <t>COFINS</t>
  </si>
  <si>
    <r>
      <rPr>
        <vertAlign val="superscript"/>
        <sz val="8"/>
        <color indexed="8"/>
        <rFont val="Arial"/>
        <family val="2"/>
      </rPr>
      <t>(**)</t>
    </r>
    <r>
      <rPr>
        <sz val="8"/>
        <color indexed="8"/>
        <rFont val="Arial"/>
        <family val="2"/>
      </rPr>
      <t xml:space="preserve"> CONTRIBUIÇÃO PREVIDENCIÁRIA SOBRE A RECEITA BRUTA. ALÍQUOTA DEFINIDA PELA LEI 12.844/2013.</t>
    </r>
  </si>
  <si>
    <r>
      <rPr>
        <vertAlign val="superscript"/>
        <sz val="8"/>
        <color indexed="8"/>
        <rFont val="Arial"/>
        <family val="2"/>
      </rPr>
      <t>(*)</t>
    </r>
    <r>
      <rPr>
        <sz val="8"/>
        <color indexed="8"/>
        <rFont val="Arial"/>
        <family val="2"/>
      </rPr>
      <t xml:space="preserve"> ESTA COMPOSIÇÃO DO BDI SEGUE AS ORIENTAÇÕES DO ACÓRDÃO 2622/2013 DO TCU.</t>
    </r>
  </si>
  <si>
    <t>BDI =</t>
  </si>
  <si>
    <t>((((1+AC)*(1+CF)*(1+R)*(1+L))/(1-(T)))-1)</t>
  </si>
  <si>
    <t>FITA ISOLANTE DE BORRACHA AUTOFUSAO, USO ATE 69 KV (ALTA TENSAO)</t>
  </si>
  <si>
    <t>MUNICÍPIO :</t>
  </si>
  <si>
    <t>74209/001</t>
  </si>
  <si>
    <t>PLACA DE OBRA EM CHAPA DE ACO GALVANIZADO</t>
  </si>
  <si>
    <t>AUXILIAR DE ELETRICISTA COM ENCARGOS COMPLEMENTARES</t>
  </si>
  <si>
    <t>GUINDAUTO HIDRÁULICO, CAPACIDADE MÁXIMA DE CARGA 6200 KG, MOMENTO MÁXIMO DE CARGA 11,7 TM, ALCANCE MÁXIMO HORIZONTAL 9,70 M, INCLUSIVE CAMINHÃO TOCO PBT 16.000 KG, POTÊNCIA DE 189 CV - CHP DIURNO. AF_06/2014</t>
  </si>
  <si>
    <t>FITA ISOLANTE ADESIVA ANTICHAMA, USO ATE 750 V, EM ROLO DE 19 MM X 20 M</t>
  </si>
  <si>
    <t>ENGENHEIRO ELETRICISTA COM ENCARGOS COMPLEMENTARES</t>
  </si>
  <si>
    <t>MESTRE DE OBRAS COM ENCARGOS COMPLEMENTARES</t>
  </si>
  <si>
    <t>90772</t>
  </si>
  <si>
    <t>AUXILIAR DE ESCRITORIO COM ENCARGOS COMPLEMENTARES</t>
  </si>
  <si>
    <t>CHP</t>
  </si>
  <si>
    <t>ESTRUTURAS, LUMINÁRIAS, ELETRODUTOS, CABOS, CONEXÕES E SERVIÇOS DE ESCAVAÇÃO</t>
  </si>
  <si>
    <t>CABO DE COBRE, FLEXIVEL, CLASSE 4 OU 5, ISOLACAO EM PVC/A, ANTICHAMA BWF-B, COBERTURA PVC-ST1, ANTICHAMA BWF-B, 1 CONDUTOR, 0,6/1 KV, SECAO NOMINAL 2,5 MM2</t>
  </si>
  <si>
    <t>RELE FOTOELETRICO INTERNO E EXTERNO BIVOLT 1000 W, DE CONECTOR, SEM BASE</t>
  </si>
  <si>
    <t>FONTE: TABELA SINAPI DEZEMBRO /2018                                                                                                                                              ( com desoneração )</t>
  </si>
  <si>
    <t>REFERÊNCIA:  SINAPI - DEZEMBRO DE 2018</t>
  </si>
  <si>
    <t>REMOÇÃO DE CONJUNTO DE ILUMINAÇÃO EXISTENTE. TRANSPORTE ATÉ ALMOXARIFADO DA PREFEITURA.</t>
  </si>
  <si>
    <t>APIACÁS - MT</t>
  </si>
  <si>
    <t>Apiacás - MT, 08 de Fevereiro de 2019.</t>
  </si>
  <si>
    <t>LUMINÁRIA LED PARA APLICAÇÃO EM ILUMINAÇÃO PÚBLICA, CORPO EM ALUMÍNIO INJETADO A ALTA PRESSÃO, COR CINZA MUNSELL N6,5, PROTEÇÃO DA FONTE DE LUZ EM VIDRO PRESO COM PARAFUSO, ACESSO AO DRIVER E PROTETOR DE SURTO SEM UTILIZAÇÃO DE FERRAMENTA FEITO ATRAVÉS DE TAMPA BASCULANTE (ABERTURA PARA CIMA) COM FECHO EM ALUMÍNIO, PESO MÁXIMO DA LUMINÁRIA 7,5KG, CONEXÃO EM POSTES COM DIÂMETRO DE 48MM À 60MM, FLUXO LUMINOSO DE SAÍDA MÍNIMO 20.000 LÚMENS, POTÊNCIA TOTAL MÁXIMA DE 200W (+/-10%), EFICIÊNCIA MÍNIMA DE 100LM/W, GRAU DE PROTEÇÃO IP66 TANTO NO MÓDULO DE LED QUANTO NO COMPARTIMENTO DO DRIVER, GRAU DE PROTEÇÃO CONTRA IMPACTOS MECÂNICOS IK08 (MÍN), PROTETOR DE SURTO 10KV/10KA POSICIONADO NO MESMO COMPARTIMENTO DO DRIVER, TENSÃO DE OPERAÇÃO NOMINAL 220VAC, FREQUÊNCIA 50/60HZ, TOMADA PARA RELÉ FOTOELÉTRICO DE 3 PINOS, TEMPERATURA DE COR ENTRE 5000K E 6500K (+/-500), IRC MAIOR OU IGUAL A 70, FATOR DE POTÊNCIA ACIMA DE 0,92.
ENSAIOS DE GRAU DE PROTEÇÃO (IP), RESISTÊNCIA A IMPACTOS (IK), DEVIDAMENTE REALIZADOS POR LABORATÓRIO ACREDITADO PELO INMETRO</t>
  </si>
  <si>
    <t>BRAÇO ORNAMENTAL TIPO BORBOLETA, CONFECIONADOS EM TUBO DE AÇO CARBONO SAE 1010/1020, COM DIÂMETRO 2" COM ESPESSURA DE 3mm APRESENTANDO COMPRIMENTO TOTAL DE PROJEÇÃO HORIZONTAL DE 3 METROS, TENDO EM UMA DAS EXTREMIDADES CURVA DE 115º, ORNAMENTADA COM CHAPA  FINA A FRIO DE 1,2mm E NA OUTRA EXTREMIDADE LEVE INCLINAÇÃO DE 5º PARA MELHOR POSICIONAMENTO DO APARELHO DE ILUMINAÇÃO, GALVANIZADA A FOGO E PINTURA ELETROSTÁTICA</t>
  </si>
  <si>
    <t>CONJUNTO DE ILUMINAÇÃO COMPOSTO POR 01 BRAÇO ORNAMENTAL TIPO BORBOLETA, COM 03 METROS DE COMPRIMENTO, A SER INSTALADO EM POSTE DUPLO T EXISTENTE, CONTENDO 01 LUMINÁRIA LED DE 200W, PARAFUSOS, 01 RELÉ FOTOELÉTRICO, CABOS ELÉTRICOS, CONECTORES E SERVIÇOS DE INSTALAÇÃO.</t>
  </si>
  <si>
    <t>AVENIDA JONAS PINHEIRO</t>
  </si>
  <si>
    <t>CONECTOR PERFURANTE ISOLADO CDP-70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</si>
</sst>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R$&quot;\ #,##0.00;[Red]\-&quot;R$&quot;\ #,##0.00"/>
    <numFmt numFmtId="44" formatCode="_-&quot;R$&quot;\ * #,##0.00_-;\-&quot;R$&quot;\ * #,##0.00_-;_-&quot;R$&quot;\ * &quot;-&quot;??_-;_-@_-"/>
    <numFmt numFmtId="43" formatCode="_-* #,##0.00_-;\-* #,##0.00_-;_-* &quot;-&quot;??_-;_-@_-"/>
    <numFmt numFmtId="164" formatCode="_(* #,##0.00_);_(* \(#,##0.00\);_(* \-??_);_(@_)"/>
    <numFmt numFmtId="165" formatCode="_(* #,##0.00_);_(* \(#,##0.00\);_(* &quot;-&quot;??_);_(@_)"/>
  </numFmts>
  <fonts count="38" x14ac:knownFonts="1">
    <font>
      <sz val="11"/>
      <color theme="1"/>
      <name val="Calibri"/>
      <family val="2"/>
      <scheme val="minor"/>
    </font>
    <font>
      <b/>
      <sz val="11"/>
      <color theme="1"/>
      <name val="Calibri"/>
      <family val="2"/>
      <scheme val="minor"/>
    </font>
    <font>
      <sz val="11"/>
      <color theme="1"/>
      <name val="Calibri"/>
      <family val="2"/>
    </font>
    <font>
      <sz val="10"/>
      <name val="Arial"/>
      <family val="2"/>
    </font>
    <font>
      <sz val="10"/>
      <name val="Arial"/>
      <family val="2"/>
    </font>
    <font>
      <i/>
      <sz val="11"/>
      <color indexed="23"/>
      <name val="Calibri"/>
      <family val="2"/>
    </font>
    <font>
      <sz val="11"/>
      <color theme="1"/>
      <name val="Calibri"/>
      <family val="2"/>
      <scheme val="minor"/>
    </font>
    <font>
      <sz val="12"/>
      <name val="Arial"/>
      <family val="2"/>
    </font>
    <font>
      <sz val="12"/>
      <color theme="1"/>
      <name val="Calibri"/>
      <family val="2"/>
      <scheme val="minor"/>
    </font>
    <font>
      <b/>
      <sz val="18"/>
      <color rgb="FF000000"/>
      <name val="Calibri"/>
      <family val="2"/>
      <scheme val="minor"/>
    </font>
    <font>
      <b/>
      <sz val="11"/>
      <color rgb="FF000000"/>
      <name val="Calibri"/>
      <family val="2"/>
      <scheme val="minor"/>
    </font>
    <font>
      <b/>
      <sz val="13"/>
      <color rgb="FF000000"/>
      <name val="Calibri"/>
      <family val="2"/>
      <scheme val="minor"/>
    </font>
    <font>
      <sz val="13"/>
      <color rgb="FF000000"/>
      <name val="Calibri"/>
      <family val="2"/>
      <scheme val="minor"/>
    </font>
    <font>
      <sz val="11"/>
      <name val="Calibri"/>
      <family val="2"/>
      <scheme val="minor"/>
    </font>
    <font>
      <sz val="9"/>
      <name val="Calibri"/>
      <family val="2"/>
      <scheme val="minor"/>
    </font>
    <font>
      <sz val="12"/>
      <name val="Calibri"/>
      <family val="2"/>
      <scheme val="minor"/>
    </font>
    <font>
      <b/>
      <sz val="11"/>
      <name val="Calibri"/>
      <family val="2"/>
      <scheme val="minor"/>
    </font>
    <font>
      <sz val="10"/>
      <name val="Calibri"/>
      <family val="2"/>
      <scheme val="minor"/>
    </font>
    <font>
      <b/>
      <sz val="12"/>
      <name val="Calibri"/>
      <family val="2"/>
      <scheme val="minor"/>
    </font>
    <font>
      <b/>
      <sz val="10"/>
      <name val="Calibri"/>
      <family val="2"/>
      <scheme val="minor"/>
    </font>
    <font>
      <b/>
      <sz val="14"/>
      <name val="Calibri"/>
      <family val="2"/>
      <scheme val="minor"/>
    </font>
    <font>
      <b/>
      <sz val="14"/>
      <color rgb="FF000000"/>
      <name val="Calibri"/>
      <family val="2"/>
      <scheme val="minor"/>
    </font>
    <font>
      <sz val="14"/>
      <color rgb="FF000000"/>
      <name val="Calibri"/>
      <family val="2"/>
      <scheme val="minor"/>
    </font>
    <font>
      <b/>
      <sz val="9"/>
      <name val="Calibri"/>
      <family val="2"/>
      <scheme val="minor"/>
    </font>
    <font>
      <sz val="12"/>
      <color rgb="FF000000"/>
      <name val="Calibri"/>
      <family val="2"/>
      <scheme val="minor"/>
    </font>
    <font>
      <b/>
      <sz val="11"/>
      <name val="Arial"/>
      <family val="2"/>
    </font>
    <font>
      <b/>
      <sz val="10"/>
      <name val="Arial"/>
      <family val="2"/>
    </font>
    <font>
      <b/>
      <sz val="14"/>
      <name val="Arial"/>
      <family val="2"/>
    </font>
    <font>
      <b/>
      <vertAlign val="superscript"/>
      <sz val="14"/>
      <name val="Arial"/>
      <family val="2"/>
    </font>
    <font>
      <b/>
      <sz val="12"/>
      <name val="Arial"/>
      <family val="2"/>
    </font>
    <font>
      <sz val="11"/>
      <name val="Arial"/>
      <family val="2"/>
    </font>
    <font>
      <b/>
      <sz val="11"/>
      <color rgb="FFFF0000"/>
      <name val="Arial"/>
      <family val="2"/>
    </font>
    <font>
      <sz val="9"/>
      <color theme="1"/>
      <name val="Arial"/>
      <family val="2"/>
    </font>
    <font>
      <sz val="10"/>
      <color theme="1"/>
      <name val="Arial"/>
      <family val="2"/>
    </font>
    <font>
      <sz val="8"/>
      <color theme="1"/>
      <name val="Arial"/>
      <family val="2"/>
    </font>
    <font>
      <vertAlign val="superscript"/>
      <sz val="8"/>
      <color indexed="8"/>
      <name val="Arial"/>
      <family val="2"/>
    </font>
    <font>
      <sz val="8"/>
      <color indexed="8"/>
      <name val="Arial"/>
      <family val="2"/>
    </font>
    <font>
      <sz val="10"/>
      <color indexed="8"/>
      <name val="Arial"/>
      <family val="2"/>
    </font>
  </fonts>
  <fills count="9">
    <fill>
      <patternFill patternType="none"/>
    </fill>
    <fill>
      <patternFill patternType="gray125"/>
    </fill>
    <fill>
      <patternFill patternType="solid">
        <fgColor rgb="FFD9D9D9"/>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249977111117893"/>
        <bgColor rgb="FFCCFFCC"/>
      </patternFill>
    </fill>
    <fill>
      <patternFill patternType="solid">
        <fgColor theme="0"/>
        <bgColor indexed="64"/>
      </patternFill>
    </fill>
    <fill>
      <patternFill patternType="solid">
        <fgColor theme="0"/>
        <bgColor rgb="FFCCFFCC"/>
      </patternFill>
    </fill>
    <fill>
      <patternFill patternType="solid">
        <fgColor indexed="22"/>
        <bgColor indexed="64"/>
      </patternFill>
    </fill>
  </fills>
  <borders count="50">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s>
  <cellStyleXfs count="15">
    <xf numFmtId="0" fontId="0" fillId="0" borderId="0"/>
    <xf numFmtId="0" fontId="3" fillId="0" borderId="0"/>
    <xf numFmtId="0" fontId="4" fillId="0" borderId="0"/>
    <xf numFmtId="0" fontId="5" fillId="0" borderId="0" applyNumberFormat="0" applyFill="0" applyBorder="0" applyAlignment="0" applyProtection="0"/>
    <xf numFmtId="0" fontId="3" fillId="0" borderId="0"/>
    <xf numFmtId="9" fontId="3" fillId="0" borderId="0" applyFont="0" applyFill="0" applyBorder="0" applyAlignment="0" applyProtection="0"/>
    <xf numFmtId="165" fontId="3"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0" fontId="3" fillId="0" borderId="0"/>
    <xf numFmtId="43" fontId="3"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cellStyleXfs>
  <cellXfs count="309">
    <xf numFmtId="0" fontId="0" fillId="0" borderId="0" xfId="0"/>
    <xf numFmtId="0" fontId="3" fillId="0" borderId="0" xfId="1"/>
    <xf numFmtId="44" fontId="3" fillId="0" borderId="0" xfId="1" applyNumberFormat="1"/>
    <xf numFmtId="0" fontId="1" fillId="0" borderId="2" xfId="0" applyFont="1" applyBorder="1" applyAlignment="1">
      <alignment vertical="center"/>
    </xf>
    <xf numFmtId="0" fontId="1" fillId="0" borderId="0" xfId="0" applyFont="1" applyAlignment="1">
      <alignment vertical="center"/>
    </xf>
    <xf numFmtId="0" fontId="1" fillId="0" borderId="1" xfId="0" applyFont="1" applyBorder="1" applyAlignment="1">
      <alignment vertical="center"/>
    </xf>
    <xf numFmtId="0" fontId="4" fillId="0" borderId="0" xfId="2"/>
    <xf numFmtId="0" fontId="3" fillId="4" borderId="0" xfId="1" applyFill="1"/>
    <xf numFmtId="0" fontId="3" fillId="0" borderId="0" xfId="1" applyAlignment="1">
      <alignment horizontal="left" wrapText="1"/>
    </xf>
    <xf numFmtId="0" fontId="3" fillId="0" borderId="0" xfId="4"/>
    <xf numFmtId="8" fontId="0" fillId="0" borderId="0" xfId="0" applyNumberFormat="1"/>
    <xf numFmtId="0" fontId="3" fillId="6" borderId="0" xfId="1" applyFill="1"/>
    <xf numFmtId="0" fontId="7" fillId="0" borderId="0" xfId="0" applyFont="1" applyAlignment="1">
      <alignment vertical="center"/>
    </xf>
    <xf numFmtId="10" fontId="7" fillId="0" borderId="0" xfId="8" applyNumberFormat="1" applyFont="1" applyAlignment="1">
      <alignment vertical="center"/>
    </xf>
    <xf numFmtId="0" fontId="3" fillId="0" borderId="0" xfId="0" applyFont="1" applyAlignment="1">
      <alignment vertical="center"/>
    </xf>
    <xf numFmtId="0" fontId="10" fillId="0" borderId="2" xfId="0" applyFont="1" applyBorder="1" applyAlignment="1">
      <alignment vertical="center"/>
    </xf>
    <xf numFmtId="0" fontId="10" fillId="0" borderId="0" xfId="0" applyFont="1" applyAlignment="1">
      <alignment vertical="center"/>
    </xf>
    <xf numFmtId="0" fontId="10" fillId="0" borderId="1" xfId="0" applyFont="1" applyBorder="1" applyAlignment="1">
      <alignment vertical="center"/>
    </xf>
    <xf numFmtId="0" fontId="10" fillId="0" borderId="1" xfId="0" applyFont="1" applyBorder="1" applyAlignment="1">
      <alignment horizontal="right" vertical="center"/>
    </xf>
    <xf numFmtId="10" fontId="10" fillId="0" borderId="1" xfId="0" applyNumberFormat="1" applyFont="1" applyBorder="1" applyAlignment="1">
      <alignment vertical="center"/>
    </xf>
    <xf numFmtId="0" fontId="10" fillId="2" borderId="14" xfId="0" applyFont="1" applyFill="1" applyBorder="1" applyAlignment="1">
      <alignment horizontal="center" vertical="center"/>
    </xf>
    <xf numFmtId="8" fontId="16" fillId="0" borderId="0" xfId="0" applyNumberFormat="1" applyFont="1" applyAlignment="1">
      <alignment horizontal="right" vertical="center"/>
    </xf>
    <xf numFmtId="0" fontId="10" fillId="0" borderId="0" xfId="0" applyFont="1" applyAlignment="1">
      <alignment horizontal="left" vertical="center"/>
    </xf>
    <xf numFmtId="0" fontId="17" fillId="0" borderId="0" xfId="1" applyFont="1" applyAlignment="1">
      <alignment horizontal="left" wrapText="1"/>
    </xf>
    <xf numFmtId="0" fontId="17" fillId="0" borderId="0" xfId="1" applyFont="1" applyAlignment="1">
      <alignment horizontal="center"/>
    </xf>
    <xf numFmtId="44" fontId="17" fillId="0" borderId="0" xfId="1" applyNumberFormat="1" applyFont="1"/>
    <xf numFmtId="44" fontId="17" fillId="0" borderId="6" xfId="1" applyNumberFormat="1" applyFont="1" applyBorder="1"/>
    <xf numFmtId="0" fontId="17" fillId="0" borderId="5" xfId="1" applyFont="1" applyBorder="1"/>
    <xf numFmtId="0" fontId="17" fillId="0" borderId="0" xfId="1" applyFont="1"/>
    <xf numFmtId="10" fontId="10" fillId="0" borderId="0" xfId="0" applyNumberFormat="1" applyFont="1" applyAlignment="1">
      <alignment horizontal="left" vertical="center"/>
    </xf>
    <xf numFmtId="0" fontId="19" fillId="3" borderId="8" xfId="1" applyFont="1" applyFill="1" applyBorder="1" applyAlignment="1">
      <alignment horizontal="center" vertical="center"/>
    </xf>
    <xf numFmtId="0" fontId="19" fillId="3" borderId="12" xfId="1" applyFont="1" applyFill="1" applyBorder="1" applyAlignment="1">
      <alignment horizontal="center" vertical="center"/>
    </xf>
    <xf numFmtId="44" fontId="19" fillId="3" borderId="13" xfId="1" applyNumberFormat="1" applyFont="1" applyFill="1" applyBorder="1" applyAlignment="1">
      <alignment horizontal="center" vertical="center" wrapText="1"/>
    </xf>
    <xf numFmtId="44" fontId="17" fillId="6" borderId="13" xfId="1" applyNumberFormat="1" applyFont="1" applyFill="1" applyBorder="1" applyAlignment="1">
      <alignment horizontal="center" vertical="center"/>
    </xf>
    <xf numFmtId="44" fontId="19" fillId="3" borderId="13" xfId="1" applyNumberFormat="1" applyFont="1" applyFill="1" applyBorder="1" applyAlignment="1">
      <alignment horizontal="center" vertical="center"/>
    </xf>
    <xf numFmtId="0" fontId="19" fillId="0" borderId="0" xfId="1" applyFont="1" applyAlignment="1">
      <alignment horizontal="center" vertical="center" wrapText="1"/>
    </xf>
    <xf numFmtId="44" fontId="19" fillId="0" borderId="6" xfId="1" applyNumberFormat="1" applyFont="1" applyBorder="1" applyAlignment="1">
      <alignment horizontal="center" vertical="center"/>
    </xf>
    <xf numFmtId="44" fontId="19" fillId="3" borderId="8" xfId="1" applyNumberFormat="1" applyFont="1" applyFill="1" applyBorder="1" applyAlignment="1">
      <alignment horizontal="center" vertical="center" wrapText="1"/>
    </xf>
    <xf numFmtId="0" fontId="17" fillId="0" borderId="27" xfId="2" applyFont="1" applyBorder="1"/>
    <xf numFmtId="49" fontId="21" fillId="0" borderId="0" xfId="3" applyNumberFormat="1" applyFont="1" applyAlignment="1">
      <alignment horizontal="left" vertical="center"/>
    </xf>
    <xf numFmtId="10" fontId="21" fillId="0" borderId="0" xfId="3" applyNumberFormat="1" applyFont="1" applyAlignment="1">
      <alignment horizontal="left" vertical="center"/>
    </xf>
    <xf numFmtId="0" fontId="14" fillId="0" borderId="0" xfId="2" applyFont="1"/>
    <xf numFmtId="164" fontId="22" fillId="0" borderId="0" xfId="3" applyNumberFormat="1" applyFont="1" applyAlignment="1">
      <alignment vertical="center"/>
    </xf>
    <xf numFmtId="10" fontId="23" fillId="0" borderId="8" xfId="3" applyNumberFormat="1" applyFont="1" applyBorder="1" applyAlignment="1">
      <alignment horizontal="center" vertical="center"/>
    </xf>
    <xf numFmtId="44" fontId="23" fillId="0" borderId="8" xfId="9" applyFont="1" applyBorder="1" applyAlignment="1">
      <alignment horizontal="center" vertical="center"/>
    </xf>
    <xf numFmtId="44" fontId="23" fillId="7" borderId="8" xfId="3" applyNumberFormat="1" applyFont="1" applyFill="1" applyBorder="1" applyAlignment="1">
      <alignment horizontal="center" vertical="center"/>
    </xf>
    <xf numFmtId="0" fontId="0" fillId="0" borderId="5" xfId="0" applyBorder="1"/>
    <xf numFmtId="0" fontId="1" fillId="0" borderId="25" xfId="0" applyFont="1" applyBorder="1" applyAlignment="1">
      <alignment vertical="center"/>
    </xf>
    <xf numFmtId="0" fontId="1" fillId="0" borderId="26" xfId="0" applyFont="1" applyBorder="1" applyAlignment="1">
      <alignment vertical="center"/>
    </xf>
    <xf numFmtId="0" fontId="1" fillId="0" borderId="34" xfId="0" applyFont="1" applyBorder="1" applyAlignment="1">
      <alignment vertical="center"/>
    </xf>
    <xf numFmtId="0" fontId="1" fillId="0" borderId="20" xfId="0" applyFont="1" applyBorder="1" applyAlignment="1">
      <alignment vertical="center"/>
    </xf>
    <xf numFmtId="0" fontId="1" fillId="0" borderId="22" xfId="0" applyFont="1" applyBorder="1" applyAlignment="1">
      <alignment vertical="center"/>
    </xf>
    <xf numFmtId="0" fontId="1" fillId="0" borderId="19" xfId="0" applyFont="1" applyBorder="1" applyAlignment="1">
      <alignment vertical="center"/>
    </xf>
    <xf numFmtId="0" fontId="1" fillId="0" borderId="32" xfId="0" applyFont="1" applyBorder="1" applyAlignment="1">
      <alignment vertical="center"/>
    </xf>
    <xf numFmtId="0" fontId="1" fillId="0" borderId="19" xfId="0" applyFont="1" applyBorder="1" applyAlignment="1">
      <alignment vertical="center" wrapText="1"/>
    </xf>
    <xf numFmtId="0" fontId="1" fillId="0" borderId="32" xfId="0" applyFont="1" applyBorder="1" applyAlignment="1">
      <alignment vertical="center" wrapText="1"/>
    </xf>
    <xf numFmtId="0" fontId="8" fillId="0" borderId="0" xfId="0" applyFont="1" applyAlignment="1">
      <alignment horizontal="center" vertical="center"/>
    </xf>
    <xf numFmtId="0" fontId="8" fillId="0" borderId="6" xfId="0" applyFont="1" applyBorder="1" applyAlignment="1">
      <alignment horizontal="center" vertical="center"/>
    </xf>
    <xf numFmtId="0" fontId="18" fillId="0" borderId="9" xfId="0" applyFont="1" applyBorder="1" applyAlignment="1">
      <alignment vertical="center"/>
    </xf>
    <xf numFmtId="0" fontId="18" fillId="0" borderId="10" xfId="0" applyFont="1" applyBorder="1" applyAlignment="1">
      <alignment vertical="center"/>
    </xf>
    <xf numFmtId="10" fontId="18" fillId="0" borderId="10" xfId="8" applyNumberFormat="1" applyFont="1" applyBorder="1" applyAlignment="1">
      <alignment horizontal="center" vertical="center" wrapText="1"/>
    </xf>
    <xf numFmtId="0" fontId="18" fillId="0" borderId="11" xfId="0" applyFont="1" applyBorder="1" applyAlignment="1">
      <alignment vertical="center"/>
    </xf>
    <xf numFmtId="0" fontId="13" fillId="0" borderId="12" xfId="0" applyFont="1" applyBorder="1" applyAlignment="1">
      <alignment horizontal="center" vertical="center"/>
    </xf>
    <xf numFmtId="10" fontId="13" fillId="0" borderId="8" xfId="8" applyNumberFormat="1" applyFont="1" applyBorder="1" applyAlignment="1">
      <alignment horizontal="center" wrapText="1"/>
    </xf>
    <xf numFmtId="9" fontId="16" fillId="8" borderId="33" xfId="8" applyFont="1" applyFill="1" applyBorder="1" applyAlignment="1">
      <alignment horizontal="center" vertical="center" wrapText="1"/>
    </xf>
    <xf numFmtId="0" fontId="15" fillId="0" borderId="0" xfId="0" applyFont="1" applyAlignment="1">
      <alignment vertical="center"/>
    </xf>
    <xf numFmtId="10" fontId="15" fillId="0" borderId="0" xfId="8" applyNumberFormat="1" applyFont="1" applyAlignment="1">
      <alignment vertical="center"/>
    </xf>
    <xf numFmtId="0" fontId="13" fillId="0" borderId="0" xfId="0" applyFont="1" applyAlignment="1">
      <alignment horizontal="center" vertical="center"/>
    </xf>
    <xf numFmtId="4" fontId="17" fillId="0" borderId="0" xfId="9" applyNumberFormat="1" applyFont="1" applyAlignment="1">
      <alignment vertical="center" wrapText="1"/>
    </xf>
    <xf numFmtId="0" fontId="0" fillId="0" borderId="1" xfId="0" applyBorder="1"/>
    <xf numFmtId="8" fontId="0" fillId="6" borderId="0" xfId="0" applyNumberFormat="1" applyFill="1"/>
    <xf numFmtId="0" fontId="0" fillId="6" borderId="0" xfId="0" applyFill="1"/>
    <xf numFmtId="0" fontId="12" fillId="6" borderId="19" xfId="0" applyFont="1" applyFill="1" applyBorder="1" applyAlignment="1">
      <alignment horizontal="left" vertical="center"/>
    </xf>
    <xf numFmtId="0" fontId="13" fillId="0" borderId="5" xfId="0" applyFont="1" applyBorder="1" applyAlignment="1">
      <alignment horizontal="center" vertical="center"/>
    </xf>
    <xf numFmtId="0" fontId="14" fillId="0" borderId="0" xfId="0" applyFont="1" applyAlignment="1">
      <alignment horizontal="center" vertical="center"/>
    </xf>
    <xf numFmtId="0" fontId="15" fillId="0" borderId="0" xfId="0" applyFont="1" applyAlignment="1">
      <alignment vertical="center" wrapText="1"/>
    </xf>
    <xf numFmtId="44" fontId="13" fillId="0" borderId="0" xfId="0" applyNumberFormat="1" applyFont="1" applyAlignment="1">
      <alignment horizontal="center" vertical="center"/>
    </xf>
    <xf numFmtId="8" fontId="13" fillId="0" borderId="0" xfId="0" applyNumberFormat="1" applyFont="1" applyAlignment="1">
      <alignment horizontal="center" vertical="center"/>
    </xf>
    <xf numFmtId="44" fontId="4" fillId="0" borderId="0" xfId="2" applyNumberFormat="1"/>
    <xf numFmtId="0" fontId="18" fillId="0" borderId="16" xfId="0" applyFont="1" applyBorder="1" applyAlignment="1">
      <alignment vertical="center"/>
    </xf>
    <xf numFmtId="49" fontId="8" fillId="6" borderId="8" xfId="6" applyNumberFormat="1" applyFont="1" applyFill="1" applyBorder="1" applyAlignment="1">
      <alignment horizontal="center" vertical="center"/>
    </xf>
    <xf numFmtId="0" fontId="15" fillId="0" borderId="31" xfId="0" applyFont="1" applyBorder="1" applyAlignment="1">
      <alignment horizontal="center" vertical="center"/>
    </xf>
    <xf numFmtId="49" fontId="8" fillId="6" borderId="38" xfId="6" applyNumberFormat="1" applyFont="1" applyFill="1" applyBorder="1" applyAlignment="1">
      <alignment horizontal="center" vertical="center"/>
    </xf>
    <xf numFmtId="0" fontId="24" fillId="6" borderId="39" xfId="0" applyFont="1" applyFill="1" applyBorder="1" applyAlignment="1">
      <alignment horizontal="left" vertical="center"/>
    </xf>
    <xf numFmtId="44" fontId="15" fillId="0" borderId="8" xfId="0" applyNumberFormat="1" applyFont="1" applyBorder="1" applyAlignment="1">
      <alignment horizontal="center" vertical="center"/>
    </xf>
    <xf numFmtId="8" fontId="15" fillId="0" borderId="8" xfId="0" applyNumberFormat="1" applyFont="1" applyBorder="1" applyAlignment="1">
      <alignment horizontal="center" vertical="center"/>
    </xf>
    <xf numFmtId="10" fontId="0" fillId="6" borderId="0" xfId="8" applyNumberFormat="1" applyFont="1" applyFill="1"/>
    <xf numFmtId="0" fontId="10" fillId="2" borderId="17" xfId="0" applyFont="1" applyFill="1" applyBorder="1" applyAlignment="1">
      <alignment horizontal="center" vertical="center" wrapText="1"/>
    </xf>
    <xf numFmtId="0" fontId="10" fillId="2" borderId="17" xfId="0" applyFont="1" applyFill="1" applyBorder="1" applyAlignment="1">
      <alignment horizontal="center" vertical="center"/>
    </xf>
    <xf numFmtId="0" fontId="11" fillId="6" borderId="19" xfId="0" applyFont="1" applyFill="1" applyBorder="1" applyAlignment="1">
      <alignment horizontal="left" vertical="center"/>
    </xf>
    <xf numFmtId="0" fontId="0" fillId="0" borderId="7" xfId="0" applyBorder="1" applyAlignment="1">
      <alignment horizontal="center"/>
    </xf>
    <xf numFmtId="0" fontId="0" fillId="0" borderId="0" xfId="0" applyAlignment="1">
      <alignment horizontal="center"/>
    </xf>
    <xf numFmtId="44" fontId="0" fillId="0" borderId="0" xfId="0" applyNumberFormat="1"/>
    <xf numFmtId="44" fontId="10" fillId="2" borderId="30" xfId="0" applyNumberFormat="1" applyFont="1" applyFill="1" applyBorder="1" applyAlignment="1">
      <alignment horizontal="center" vertical="center"/>
    </xf>
    <xf numFmtId="44" fontId="10" fillId="0" borderId="0" xfId="0" applyNumberFormat="1" applyFont="1" applyAlignment="1">
      <alignment horizontal="center" vertical="center"/>
    </xf>
    <xf numFmtId="44" fontId="12" fillId="2" borderId="22" xfId="0" applyNumberFormat="1" applyFont="1" applyFill="1" applyBorder="1" applyAlignment="1">
      <alignment horizontal="center" vertical="center"/>
    </xf>
    <xf numFmtId="44" fontId="15" fillId="0" borderId="22" xfId="0" applyNumberFormat="1" applyFont="1" applyBorder="1" applyAlignment="1">
      <alignment horizontal="center" vertical="center"/>
    </xf>
    <xf numFmtId="44" fontId="11" fillId="6" borderId="8" xfId="0" applyNumberFormat="1" applyFont="1" applyFill="1" applyBorder="1" applyAlignment="1">
      <alignment horizontal="right" vertical="center"/>
    </xf>
    <xf numFmtId="44" fontId="1" fillId="0" borderId="3" xfId="0" applyNumberFormat="1" applyFont="1" applyBorder="1" applyAlignment="1">
      <alignment vertical="center"/>
    </xf>
    <xf numFmtId="44" fontId="10" fillId="0" borderId="6" xfId="0" applyNumberFormat="1" applyFont="1" applyBorder="1" applyAlignment="1">
      <alignment vertical="center"/>
    </xf>
    <xf numFmtId="44" fontId="1" fillId="0" borderId="6" xfId="0" applyNumberFormat="1" applyFont="1" applyBorder="1" applyAlignment="1">
      <alignment horizontal="center" vertical="center" wrapText="1"/>
    </xf>
    <xf numFmtId="44" fontId="10" fillId="2" borderId="43" xfId="0" applyNumberFormat="1" applyFont="1" applyFill="1" applyBorder="1" applyAlignment="1">
      <alignment horizontal="center" vertical="center"/>
    </xf>
    <xf numFmtId="44" fontId="10" fillId="0" borderId="6" xfId="0" applyNumberFormat="1" applyFont="1" applyBorder="1" applyAlignment="1">
      <alignment horizontal="center" vertical="center"/>
    </xf>
    <xf numFmtId="44" fontId="15" fillId="0" borderId="13" xfId="0" applyNumberFormat="1" applyFont="1" applyBorder="1" applyAlignment="1">
      <alignment horizontal="center" vertical="center"/>
    </xf>
    <xf numFmtId="44" fontId="11" fillId="6" borderId="13" xfId="0" applyNumberFormat="1" applyFont="1" applyFill="1" applyBorder="1" applyAlignment="1">
      <alignment horizontal="right" vertical="center"/>
    </xf>
    <xf numFmtId="44" fontId="16" fillId="0" borderId="42" xfId="0" applyNumberFormat="1" applyFont="1" applyBorder="1" applyAlignment="1">
      <alignment horizontal="center" vertical="center"/>
    </xf>
    <xf numFmtId="44" fontId="0" fillId="0" borderId="6" xfId="0" applyNumberFormat="1" applyBorder="1"/>
    <xf numFmtId="44" fontId="0" fillId="0" borderId="1" xfId="0" applyNumberFormat="1" applyBorder="1"/>
    <xf numFmtId="44" fontId="0" fillId="0" borderId="21" xfId="0" applyNumberFormat="1" applyBorder="1"/>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1" fillId="6" borderId="12" xfId="0" applyFont="1" applyFill="1" applyBorder="1" applyAlignment="1">
      <alignment horizontal="center" vertical="center"/>
    </xf>
    <xf numFmtId="0" fontId="24" fillId="6" borderId="37" xfId="0" applyFont="1" applyFill="1" applyBorder="1" applyAlignment="1">
      <alignment horizontal="center" vertical="center"/>
    </xf>
    <xf numFmtId="0" fontId="11" fillId="6" borderId="15" xfId="0" applyFont="1" applyFill="1" applyBorder="1" applyAlignment="1">
      <alignment horizontal="center" vertical="center"/>
    </xf>
    <xf numFmtId="0" fontId="24" fillId="6" borderId="12" xfId="0" applyFont="1" applyFill="1" applyBorder="1" applyAlignment="1">
      <alignment horizontal="center" vertical="center"/>
    </xf>
    <xf numFmtId="0" fontId="0" fillId="0" borderId="5" xfId="0" applyBorder="1" applyAlignment="1">
      <alignment horizontal="center"/>
    </xf>
    <xf numFmtId="44" fontId="23" fillId="7" borderId="8" xfId="3" applyNumberFormat="1" applyFont="1" applyFill="1" applyBorder="1" applyAlignment="1">
      <alignment vertical="center"/>
    </xf>
    <xf numFmtId="10" fontId="23" fillId="0" borderId="16" xfId="3" applyNumberFormat="1" applyFont="1" applyBorder="1" applyAlignment="1">
      <alignment horizontal="center" vertical="center"/>
    </xf>
    <xf numFmtId="10" fontId="19" fillId="6" borderId="8" xfId="0" applyNumberFormat="1" applyFont="1" applyFill="1" applyBorder="1" applyAlignment="1">
      <alignment horizontal="center" vertical="center"/>
    </xf>
    <xf numFmtId="1" fontId="23" fillId="5" borderId="42" xfId="10" applyNumberFormat="1" applyFont="1" applyFill="1" applyBorder="1" applyAlignment="1">
      <alignment horizontal="center" vertical="top"/>
    </xf>
    <xf numFmtId="44" fontId="13" fillId="0" borderId="13" xfId="10" applyNumberFormat="1" applyFont="1" applyBorder="1" applyAlignment="1">
      <alignment horizontal="right" vertical="center"/>
    </xf>
    <xf numFmtId="44" fontId="16" fillId="8" borderId="33" xfId="0" applyNumberFormat="1" applyFont="1" applyFill="1" applyBorder="1" applyAlignment="1">
      <alignment horizontal="center" vertical="center" wrapText="1"/>
    </xf>
    <xf numFmtId="0" fontId="14" fillId="0" borderId="5" xfId="2" applyFont="1" applyBorder="1" applyAlignment="1">
      <alignment horizontal="left"/>
    </xf>
    <xf numFmtId="10" fontId="21" fillId="0" borderId="6" xfId="3" applyNumberFormat="1" applyFont="1" applyBorder="1" applyAlignment="1">
      <alignment horizontal="left" vertical="center"/>
    </xf>
    <xf numFmtId="0" fontId="14" fillId="0" borderId="6" xfId="2" applyFont="1" applyBorder="1"/>
    <xf numFmtId="49" fontId="21" fillId="0" borderId="5" xfId="3" applyNumberFormat="1" applyFont="1" applyBorder="1" applyAlignment="1">
      <alignment horizontal="left" vertical="center"/>
    </xf>
    <xf numFmtId="10" fontId="23" fillId="0" borderId="41" xfId="3" applyNumberFormat="1" applyFont="1" applyBorder="1" applyAlignment="1">
      <alignment horizontal="center" vertical="center"/>
    </xf>
    <xf numFmtId="44" fontId="23" fillId="0" borderId="13" xfId="9" applyFont="1" applyBorder="1" applyAlignment="1">
      <alignment horizontal="center" vertical="center"/>
    </xf>
    <xf numFmtId="10" fontId="23" fillId="0" borderId="13" xfId="3" applyNumberFormat="1" applyFont="1" applyBorder="1" applyAlignment="1">
      <alignment horizontal="center" vertical="center"/>
    </xf>
    <xf numFmtId="44" fontId="23" fillId="7" borderId="13" xfId="3" applyNumberFormat="1" applyFont="1" applyFill="1" applyBorder="1" applyAlignment="1">
      <alignment horizontal="center" vertical="center"/>
    </xf>
    <xf numFmtId="0" fontId="17" fillId="0" borderId="5" xfId="2" applyFont="1" applyBorder="1"/>
    <xf numFmtId="0" fontId="17" fillId="0" borderId="0" xfId="2" applyFont="1"/>
    <xf numFmtId="0" fontId="17" fillId="0" borderId="6" xfId="2" applyFont="1" applyBorder="1"/>
    <xf numFmtId="8" fontId="17" fillId="0" borderId="0" xfId="2" applyNumberFormat="1" applyFont="1"/>
    <xf numFmtId="0" fontId="4" fillId="0" borderId="7" xfId="2" applyBorder="1"/>
    <xf numFmtId="0" fontId="4" fillId="0" borderId="1" xfId="2" applyBorder="1"/>
    <xf numFmtId="0" fontId="4" fillId="0" borderId="21" xfId="2" applyBorder="1"/>
    <xf numFmtId="0" fontId="19" fillId="0" borderId="0" xfId="1" applyFont="1" applyAlignment="1">
      <alignment horizontal="left" vertical="center"/>
    </xf>
    <xf numFmtId="0" fontId="7" fillId="0" borderId="0" xfId="1" applyFont="1"/>
    <xf numFmtId="0" fontId="10" fillId="0" borderId="5" xfId="0" applyFont="1" applyBorder="1" applyAlignment="1">
      <alignment horizontal="left" vertical="center"/>
    </xf>
    <xf numFmtId="0" fontId="19" fillId="0" borderId="12" xfId="1" applyFont="1" applyBorder="1" applyAlignment="1">
      <alignment horizontal="center" vertical="center"/>
    </xf>
    <xf numFmtId="0" fontId="19" fillId="0" borderId="5" xfId="1" applyFont="1" applyBorder="1" applyAlignment="1">
      <alignment horizontal="left" vertical="center"/>
    </xf>
    <xf numFmtId="0" fontId="19" fillId="0" borderId="6" xfId="1" applyFont="1" applyBorder="1" applyAlignment="1">
      <alignment horizontal="left" vertical="center"/>
    </xf>
    <xf numFmtId="0" fontId="3" fillId="0" borderId="7" xfId="1" applyBorder="1"/>
    <xf numFmtId="0" fontId="3" fillId="0" borderId="1" xfId="1" applyBorder="1"/>
    <xf numFmtId="0" fontId="3" fillId="0" borderId="1" xfId="1" applyBorder="1" applyAlignment="1">
      <alignment horizontal="left" wrapText="1"/>
    </xf>
    <xf numFmtId="44" fontId="3" fillId="0" borderId="1" xfId="1" applyNumberFormat="1" applyBorder="1"/>
    <xf numFmtId="44" fontId="3" fillId="0" borderId="21" xfId="1" applyNumberFormat="1" applyBorder="1"/>
    <xf numFmtId="44" fontId="10" fillId="2" borderId="17" xfId="0" applyNumberFormat="1" applyFont="1" applyFill="1" applyBorder="1" applyAlignment="1">
      <alignment horizontal="center" vertical="center" wrapText="1"/>
    </xf>
    <xf numFmtId="44" fontId="15" fillId="0" borderId="31" xfId="0" applyNumberFormat="1" applyFont="1" applyBorder="1" applyAlignment="1">
      <alignment horizontal="center" vertical="center"/>
    </xf>
    <xf numFmtId="44" fontId="16" fillId="0" borderId="18" xfId="0" applyNumberFormat="1" applyFont="1" applyBorder="1" applyAlignment="1">
      <alignment horizontal="center" vertical="center"/>
    </xf>
    <xf numFmtId="44" fontId="16" fillId="0" borderId="0" xfId="0" applyNumberFormat="1" applyFont="1" applyAlignment="1">
      <alignment horizontal="right" vertical="center"/>
    </xf>
    <xf numFmtId="0" fontId="15" fillId="0" borderId="8" xfId="0" applyFont="1" applyBorder="1" applyAlignment="1">
      <alignment horizontal="center" vertical="center"/>
    </xf>
    <xf numFmtId="0" fontId="19" fillId="3" borderId="8" xfId="1" applyFont="1" applyFill="1" applyBorder="1" applyAlignment="1">
      <alignment horizontal="center" vertical="center" wrapText="1"/>
    </xf>
    <xf numFmtId="0" fontId="17" fillId="0" borderId="12" xfId="1" applyFont="1" applyBorder="1" applyAlignment="1">
      <alignment horizontal="center" vertical="center"/>
    </xf>
    <xf numFmtId="0" fontId="17" fillId="0" borderId="8" xfId="1" applyFont="1" applyBorder="1" applyAlignment="1">
      <alignment horizontal="center" vertical="center"/>
    </xf>
    <xf numFmtId="44" fontId="17" fillId="0" borderId="8" xfId="1" applyNumberFormat="1" applyFont="1" applyBorder="1" applyAlignment="1">
      <alignment horizontal="center" vertical="center"/>
    </xf>
    <xf numFmtId="44" fontId="17" fillId="0" borderId="13" xfId="1" applyNumberFormat="1" applyFont="1" applyBorder="1" applyAlignment="1">
      <alignment horizontal="center" vertical="center"/>
    </xf>
    <xf numFmtId="0" fontId="15" fillId="0" borderId="12" xfId="0" applyFont="1" applyBorder="1" applyAlignment="1">
      <alignment horizontal="center" vertical="center"/>
    </xf>
    <xf numFmtId="2" fontId="17" fillId="0" borderId="8" xfId="1" applyNumberFormat="1" applyFont="1" applyBorder="1" applyAlignment="1">
      <alignment horizontal="center" vertical="center"/>
    </xf>
    <xf numFmtId="0" fontId="18" fillId="0" borderId="8" xfId="0" applyFont="1" applyBorder="1" applyAlignment="1">
      <alignment horizontal="left" vertical="center" wrapText="1"/>
    </xf>
    <xf numFmtId="10" fontId="13" fillId="0" borderId="8" xfId="8" applyNumberFormat="1" applyFont="1" applyBorder="1" applyAlignment="1">
      <alignment horizontal="center" vertical="center" wrapText="1"/>
    </xf>
    <xf numFmtId="44" fontId="17" fillId="0" borderId="0" xfId="2" applyNumberFormat="1" applyFont="1"/>
    <xf numFmtId="0" fontId="25" fillId="0" borderId="0" xfId="4" applyFont="1"/>
    <xf numFmtId="0" fontId="26" fillId="0" borderId="0" xfId="4" applyFont="1"/>
    <xf numFmtId="0" fontId="30" fillId="0" borderId="0" xfId="4" applyFont="1" applyAlignment="1">
      <alignment vertical="center"/>
    </xf>
    <xf numFmtId="10" fontId="30" fillId="0" borderId="0" xfId="5" applyNumberFormat="1" applyFont="1" applyAlignment="1">
      <alignment vertical="center"/>
    </xf>
    <xf numFmtId="0" fontId="30" fillId="0" borderId="0" xfId="4" applyFont="1"/>
    <xf numFmtId="0" fontId="32" fillId="0" borderId="0" xfId="4" applyFont="1" applyAlignment="1">
      <alignment horizontal="left"/>
    </xf>
    <xf numFmtId="0" fontId="33" fillId="0" borderId="0" xfId="4" applyFont="1" applyAlignment="1">
      <alignment horizontal="left"/>
    </xf>
    <xf numFmtId="165" fontId="33" fillId="0" borderId="0" xfId="6" applyFont="1" applyAlignment="1">
      <alignment horizontal="left"/>
    </xf>
    <xf numFmtId="0" fontId="34" fillId="0" borderId="0" xfId="4" applyFont="1" applyAlignment="1">
      <alignment horizontal="left"/>
    </xf>
    <xf numFmtId="0" fontId="36" fillId="0" borderId="0" xfId="4" applyFont="1" applyAlignment="1">
      <alignment horizontal="left"/>
    </xf>
    <xf numFmtId="0" fontId="25" fillId="0" borderId="0" xfId="4" applyFont="1" applyAlignment="1">
      <alignment vertical="center"/>
    </xf>
    <xf numFmtId="10" fontId="25" fillId="0" borderId="0" xfId="7" applyNumberFormat="1" applyFont="1" applyAlignment="1">
      <alignment vertical="center"/>
    </xf>
    <xf numFmtId="2" fontId="30" fillId="0" borderId="0" xfId="4" applyNumberFormat="1" applyFont="1" applyAlignment="1">
      <alignment vertical="center"/>
    </xf>
    <xf numFmtId="0" fontId="17" fillId="0" borderId="20" xfId="1" applyFont="1" applyBorder="1" applyAlignment="1">
      <alignment horizontal="right" vertical="center"/>
    </xf>
    <xf numFmtId="0" fontId="17" fillId="0" borderId="19" xfId="1" applyFont="1" applyBorder="1" applyAlignment="1">
      <alignment horizontal="right" vertical="center"/>
    </xf>
    <xf numFmtId="0" fontId="17" fillId="0" borderId="18" xfId="1" applyFont="1" applyBorder="1" applyAlignment="1">
      <alignment horizontal="right" vertical="center"/>
    </xf>
    <xf numFmtId="44" fontId="1" fillId="0" borderId="21" xfId="0" applyNumberFormat="1" applyFont="1" applyBorder="1" applyAlignment="1">
      <alignment horizontal="center" vertical="center" wrapText="1"/>
    </xf>
    <xf numFmtId="0" fontId="19" fillId="3" borderId="22" xfId="1" applyFont="1" applyFill="1" applyBorder="1" applyAlignment="1">
      <alignment horizontal="center" vertical="center"/>
    </xf>
    <xf numFmtId="0" fontId="17" fillId="0" borderId="22" xfId="1" applyFont="1" applyBorder="1" applyAlignment="1">
      <alignment horizontal="center" vertical="center"/>
    </xf>
    <xf numFmtId="44" fontId="17" fillId="0" borderId="8" xfId="1" applyNumberFormat="1" applyFont="1" applyBorder="1" applyAlignment="1">
      <alignment horizontal="center" vertical="center" wrapText="1"/>
    </xf>
    <xf numFmtId="8" fontId="2" fillId="0" borderId="0" xfId="0" applyNumberFormat="1" applyFont="1" applyAlignment="1">
      <alignment horizontal="center" vertical="center"/>
    </xf>
    <xf numFmtId="0" fontId="19" fillId="0" borderId="20" xfId="1" applyFont="1" applyBorder="1" applyAlignment="1">
      <alignment horizontal="right" vertical="center" wrapText="1"/>
    </xf>
    <xf numFmtId="0" fontId="19" fillId="0" borderId="19" xfId="1" applyFont="1" applyBorder="1" applyAlignment="1">
      <alignment horizontal="right" vertical="center" wrapText="1"/>
    </xf>
    <xf numFmtId="44" fontId="19" fillId="0" borderId="32" xfId="1" applyNumberFormat="1" applyFont="1" applyBorder="1" applyAlignment="1">
      <alignment horizontal="center" vertical="center"/>
    </xf>
    <xf numFmtId="0" fontId="0" fillId="0" borderId="1" xfId="0" applyBorder="1" applyAlignment="1">
      <alignment horizontal="center"/>
    </xf>
    <xf numFmtId="4" fontId="17" fillId="0" borderId="0" xfId="0" applyNumberFormat="1" applyFont="1" applyAlignment="1">
      <alignment horizontal="center" vertical="center" wrapText="1"/>
    </xf>
    <xf numFmtId="0" fontId="20" fillId="0" borderId="27" xfId="0" applyFont="1" applyBorder="1" applyAlignment="1">
      <alignment horizontal="center"/>
    </xf>
    <xf numFmtId="0" fontId="20" fillId="0" borderId="28" xfId="0" applyFont="1" applyBorder="1" applyAlignment="1">
      <alignment horizontal="center"/>
    </xf>
    <xf numFmtId="0" fontId="20" fillId="0" borderId="29" xfId="0" applyFont="1" applyBorder="1" applyAlignment="1">
      <alignment horizontal="center"/>
    </xf>
    <xf numFmtId="165" fontId="16" fillId="8" borderId="35" xfId="0" applyNumberFormat="1" applyFont="1" applyFill="1" applyBorder="1" applyAlignment="1">
      <alignment horizontal="center" vertical="center" wrapText="1"/>
    </xf>
    <xf numFmtId="165" fontId="16" fillId="8" borderId="36" xfId="0" applyNumberFormat="1" applyFont="1" applyFill="1" applyBorder="1" applyAlignment="1">
      <alignment horizontal="center" vertical="center" wrapText="1"/>
    </xf>
    <xf numFmtId="0" fontId="13" fillId="0" borderId="0" xfId="0" applyFont="1" applyAlignment="1">
      <alignment horizontal="center" vertic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15" fillId="0" borderId="8" xfId="0" applyFont="1" applyBorder="1" applyAlignment="1">
      <alignment horizontal="center" vertical="center"/>
    </xf>
    <xf numFmtId="0" fontId="24" fillId="6" borderId="22" xfId="0" applyFont="1" applyFill="1" applyBorder="1" applyAlignment="1">
      <alignment horizontal="left" vertical="center"/>
    </xf>
    <xf numFmtId="0" fontId="24" fillId="6" borderId="18" xfId="0" applyFont="1" applyFill="1" applyBorder="1" applyAlignment="1">
      <alignment horizontal="left" vertical="center"/>
    </xf>
    <xf numFmtId="0" fontId="11" fillId="6" borderId="20" xfId="0" applyFont="1" applyFill="1" applyBorder="1" applyAlignment="1">
      <alignment horizontal="center" vertical="center"/>
    </xf>
    <xf numFmtId="0" fontId="11" fillId="6" borderId="19" xfId="0" applyFont="1" applyFill="1" applyBorder="1" applyAlignment="1">
      <alignment horizontal="center" vertical="center"/>
    </xf>
    <xf numFmtId="0" fontId="11" fillId="6" borderId="22" xfId="0" applyFont="1" applyFill="1" applyBorder="1" applyAlignment="1">
      <alignment horizontal="left" vertical="center"/>
    </xf>
    <xf numFmtId="0" fontId="11" fillId="6" borderId="19" xfId="0" applyFont="1" applyFill="1" applyBorder="1" applyAlignment="1">
      <alignment horizontal="left" vertical="center"/>
    </xf>
    <xf numFmtId="0" fontId="11" fillId="6" borderId="32" xfId="0" applyFont="1" applyFill="1" applyBorder="1" applyAlignment="1">
      <alignment horizontal="left" vertical="center"/>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8" fillId="6" borderId="24" xfId="0" applyFont="1" applyFill="1" applyBorder="1" applyAlignment="1">
      <alignment horizontal="left" vertical="center" wrapText="1"/>
    </xf>
    <xf numFmtId="0" fontId="8" fillId="6" borderId="23" xfId="0" quotePrefix="1" applyFont="1" applyFill="1" applyBorder="1" applyAlignment="1">
      <alignment horizontal="left" vertical="center" wrapText="1"/>
    </xf>
    <xf numFmtId="0" fontId="12" fillId="6" borderId="20" xfId="0" applyFont="1" applyFill="1" applyBorder="1" applyAlignment="1">
      <alignment horizontal="center" vertical="center"/>
    </xf>
    <xf numFmtId="0" fontId="12" fillId="6" borderId="19" xfId="0" applyFont="1" applyFill="1" applyBorder="1" applyAlignment="1">
      <alignment horizontal="center" vertical="center"/>
    </xf>
    <xf numFmtId="0" fontId="11" fillId="2" borderId="20" xfId="0" applyFont="1" applyFill="1" applyBorder="1" applyAlignment="1">
      <alignment horizontal="left" vertical="center"/>
    </xf>
    <xf numFmtId="0" fontId="11" fillId="2" borderId="19" xfId="0" applyFont="1" applyFill="1" applyBorder="1" applyAlignment="1">
      <alignment horizontal="left" vertical="center"/>
    </xf>
    <xf numFmtId="0" fontId="11" fillId="2" borderId="18" xfId="0" applyFont="1" applyFill="1" applyBorder="1" applyAlignment="1">
      <alignment horizontal="left" vertical="center"/>
    </xf>
    <xf numFmtId="0" fontId="1" fillId="0" borderId="1" xfId="0" applyFont="1" applyBorder="1" applyAlignment="1">
      <alignment horizontal="center" vertical="center" wrapText="1"/>
    </xf>
    <xf numFmtId="0" fontId="10" fillId="2" borderId="17" xfId="0" applyFont="1" applyFill="1" applyBorder="1" applyAlignment="1">
      <alignment horizontal="center" vertical="center" wrapText="1"/>
    </xf>
    <xf numFmtId="0" fontId="10" fillId="2" borderId="17" xfId="0" applyFont="1" applyFill="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6" fillId="0" borderId="1" xfId="0" applyFont="1" applyBorder="1" applyAlignment="1">
      <alignment horizontal="center" vertical="center" wrapText="1"/>
    </xf>
    <xf numFmtId="0" fontId="8" fillId="0" borderId="5" xfId="0" applyFont="1" applyBorder="1" applyAlignment="1">
      <alignment horizontal="left" vertical="center"/>
    </xf>
    <xf numFmtId="0" fontId="8" fillId="0" borderId="0" xfId="0" applyFont="1" applyAlignment="1">
      <alignment horizontal="left" vertical="center"/>
    </xf>
    <xf numFmtId="0" fontId="17" fillId="0" borderId="0" xfId="0" applyFont="1" applyAlignment="1">
      <alignment horizontal="center" wrapText="1"/>
    </xf>
    <xf numFmtId="0" fontId="16" fillId="0" borderId="0" xfId="0" applyFont="1" applyAlignment="1">
      <alignment horizontal="center" vertical="center" wrapText="1"/>
    </xf>
    <xf numFmtId="0" fontId="15" fillId="0" borderId="8" xfId="0" applyFont="1" applyBorder="1" applyAlignment="1">
      <alignment vertical="center" wrapText="1"/>
    </xf>
    <xf numFmtId="0" fontId="15" fillId="0" borderId="22" xfId="0" applyFont="1" applyBorder="1" applyAlignment="1">
      <alignment vertical="center" wrapText="1"/>
    </xf>
    <xf numFmtId="0" fontId="15" fillId="0" borderId="18" xfId="0" applyFont="1" applyBorder="1" applyAlignment="1">
      <alignment vertical="center" wrapText="1"/>
    </xf>
    <xf numFmtId="0" fontId="19" fillId="0" borderId="8" xfId="1" applyFont="1" applyBorder="1" applyAlignment="1">
      <alignment horizontal="left" vertical="center"/>
    </xf>
    <xf numFmtId="0" fontId="19" fillId="0" borderId="13" xfId="1" applyFont="1" applyBorder="1" applyAlignment="1">
      <alignment horizontal="left" vertical="center"/>
    </xf>
    <xf numFmtId="0" fontId="17" fillId="0" borderId="8" xfId="1" applyFont="1" applyBorder="1" applyAlignment="1">
      <alignment horizontal="left" vertical="center" wrapText="1"/>
    </xf>
    <xf numFmtId="0" fontId="19" fillId="3" borderId="8" xfId="1" applyFont="1" applyFill="1" applyBorder="1" applyAlignment="1">
      <alignment horizontal="center" vertical="center" wrapText="1"/>
    </xf>
    <xf numFmtId="0" fontId="19" fillId="3" borderId="22" xfId="1" applyFont="1" applyFill="1" applyBorder="1" applyAlignment="1">
      <alignment horizontal="left" vertical="center" wrapText="1"/>
    </xf>
    <xf numFmtId="0" fontId="19" fillId="3" borderId="19" xfId="1" applyFont="1" applyFill="1" applyBorder="1" applyAlignment="1">
      <alignment horizontal="left" vertical="center" wrapText="1"/>
    </xf>
    <xf numFmtId="0" fontId="19" fillId="3" borderId="32" xfId="1" applyFont="1" applyFill="1" applyBorder="1" applyAlignment="1">
      <alignment horizontal="left" vertical="center" wrapText="1"/>
    </xf>
    <xf numFmtId="0" fontId="19" fillId="0" borderId="20" xfId="1" applyFont="1" applyBorder="1" applyAlignment="1">
      <alignment horizontal="left" vertical="center"/>
    </xf>
    <xf numFmtId="0" fontId="19" fillId="0" borderId="19" xfId="1" applyFont="1" applyBorder="1" applyAlignment="1">
      <alignment horizontal="left" vertical="center"/>
    </xf>
    <xf numFmtId="0" fontId="19" fillId="0" borderId="32" xfId="1" applyFont="1" applyBorder="1" applyAlignment="1">
      <alignment horizontal="left" vertical="center"/>
    </xf>
    <xf numFmtId="0" fontId="19" fillId="0" borderId="40" xfId="1" applyFont="1" applyBorder="1" applyAlignment="1">
      <alignment horizontal="left" vertical="center" wrapText="1"/>
    </xf>
    <xf numFmtId="0" fontId="19" fillId="0" borderId="39" xfId="1" applyFont="1" applyBorder="1" applyAlignment="1">
      <alignment horizontal="left" vertical="center" wrapText="1"/>
    </xf>
    <xf numFmtId="0" fontId="19" fillId="0" borderId="44" xfId="1" applyFont="1" applyBorder="1" applyAlignment="1">
      <alignment horizontal="left" vertical="center" wrapText="1"/>
    </xf>
    <xf numFmtId="0" fontId="19" fillId="3" borderId="20" xfId="1" applyFont="1" applyFill="1" applyBorder="1" applyAlignment="1">
      <alignment horizontal="right" vertical="center" wrapText="1"/>
    </xf>
    <xf numFmtId="0" fontId="19" fillId="3" borderId="19" xfId="1" applyFont="1" applyFill="1" applyBorder="1" applyAlignment="1">
      <alignment horizontal="right" vertical="center" wrapText="1"/>
    </xf>
    <xf numFmtId="0" fontId="19" fillId="3" borderId="18" xfId="1" applyFont="1" applyFill="1" applyBorder="1" applyAlignment="1">
      <alignment horizontal="right" vertical="center" wrapText="1"/>
    </xf>
    <xf numFmtId="0" fontId="17" fillId="0" borderId="20" xfId="1" applyFont="1" applyBorder="1" applyAlignment="1">
      <alignment horizontal="center" vertical="center"/>
    </xf>
    <xf numFmtId="0" fontId="17" fillId="0" borderId="19" xfId="1" applyFont="1" applyBorder="1" applyAlignment="1">
      <alignment horizontal="center" vertical="center"/>
    </xf>
    <xf numFmtId="0" fontId="17" fillId="0" borderId="32" xfId="1" applyFont="1" applyBorder="1" applyAlignment="1">
      <alignment horizontal="center" vertical="center"/>
    </xf>
    <xf numFmtId="0" fontId="17" fillId="0" borderId="20" xfId="1" applyFont="1" applyBorder="1" applyAlignment="1">
      <alignment horizontal="right" vertical="center"/>
    </xf>
    <xf numFmtId="0" fontId="17" fillId="0" borderId="19" xfId="1" applyFont="1" applyBorder="1" applyAlignment="1">
      <alignment horizontal="right" vertical="center"/>
    </xf>
    <xf numFmtId="0" fontId="17" fillId="0" borderId="18" xfId="1" applyFont="1" applyBorder="1" applyAlignment="1">
      <alignment horizontal="right" vertical="center"/>
    </xf>
    <xf numFmtId="0" fontId="18" fillId="0" borderId="27" xfId="1" applyFont="1" applyBorder="1" applyAlignment="1">
      <alignment horizontal="center"/>
    </xf>
    <xf numFmtId="0" fontId="18" fillId="0" borderId="28" xfId="1" applyFont="1" applyBorder="1" applyAlignment="1">
      <alignment horizontal="center"/>
    </xf>
    <xf numFmtId="0" fontId="18" fillId="0" borderId="29" xfId="1" applyFont="1" applyBorder="1" applyAlignment="1">
      <alignment horizontal="center"/>
    </xf>
    <xf numFmtId="0" fontId="19" fillId="0" borderId="12" xfId="1" applyFont="1" applyBorder="1" applyAlignment="1">
      <alignment horizontal="left" vertical="center"/>
    </xf>
    <xf numFmtId="0" fontId="17" fillId="0" borderId="22" xfId="1" applyFont="1" applyBorder="1" applyAlignment="1">
      <alignment horizontal="left" vertical="center"/>
    </xf>
    <xf numFmtId="0" fontId="17" fillId="0" borderId="19" xfId="1" applyFont="1" applyBorder="1" applyAlignment="1">
      <alignment horizontal="left" vertical="center"/>
    </xf>
    <xf numFmtId="0" fontId="17" fillId="0" borderId="18" xfId="1" applyFont="1" applyBorder="1" applyAlignment="1">
      <alignment horizontal="left" vertical="center"/>
    </xf>
    <xf numFmtId="0" fontId="17" fillId="6" borderId="20" xfId="1" applyFont="1" applyFill="1" applyBorder="1" applyAlignment="1">
      <alignment horizontal="right" vertical="center"/>
    </xf>
    <xf numFmtId="0" fontId="17" fillId="6" borderId="19" xfId="1" applyFont="1" applyFill="1" applyBorder="1" applyAlignment="1">
      <alignment horizontal="right" vertical="center"/>
    </xf>
    <xf numFmtId="0" fontId="17" fillId="6" borderId="18" xfId="1" applyFont="1" applyFill="1" applyBorder="1" applyAlignment="1">
      <alignment horizontal="right" vertical="center"/>
    </xf>
    <xf numFmtId="0" fontId="3" fillId="0" borderId="27" xfId="1" applyBorder="1" applyAlignment="1">
      <alignment horizontal="center"/>
    </xf>
    <xf numFmtId="0" fontId="3" fillId="0" borderId="28" xfId="1" applyBorder="1" applyAlignment="1">
      <alignment horizontal="center"/>
    </xf>
    <xf numFmtId="0" fontId="3" fillId="0" borderId="29" xfId="1" applyBorder="1" applyAlignment="1">
      <alignment horizontal="center"/>
    </xf>
    <xf numFmtId="0" fontId="19" fillId="0" borderId="40" xfId="1" applyFont="1" applyBorder="1" applyAlignment="1">
      <alignment horizontal="left" vertical="center"/>
    </xf>
    <xf numFmtId="0" fontId="19" fillId="0" borderId="39" xfId="1" applyFont="1" applyBorder="1" applyAlignment="1">
      <alignment horizontal="left" vertical="center"/>
    </xf>
    <xf numFmtId="0" fontId="19" fillId="0" borderId="44" xfId="1" applyFont="1" applyBorder="1" applyAlignment="1">
      <alignment horizontal="left" vertical="center"/>
    </xf>
    <xf numFmtId="0" fontId="3" fillId="0" borderId="1" xfId="1" applyBorder="1" applyAlignment="1">
      <alignment horizontal="center" wrapText="1"/>
    </xf>
    <xf numFmtId="0" fontId="17" fillId="0" borderId="5" xfId="1" applyFont="1" applyBorder="1" applyAlignment="1">
      <alignment horizontal="center" vertical="center" wrapText="1"/>
    </xf>
    <xf numFmtId="0" fontId="17" fillId="0" borderId="0" xfId="1" applyFont="1" applyAlignment="1">
      <alignment horizontal="center" vertical="center" wrapText="1"/>
    </xf>
    <xf numFmtId="0" fontId="17" fillId="0" borderId="0" xfId="1" applyFont="1" applyAlignment="1">
      <alignment horizontal="center" wrapText="1"/>
    </xf>
    <xf numFmtId="165" fontId="26" fillId="0" borderId="0" xfId="6" applyFont="1" applyAlignment="1">
      <alignment horizontal="center" vertical="center"/>
    </xf>
    <xf numFmtId="0" fontId="27" fillId="0" borderId="0" xfId="4" applyFont="1" applyAlignment="1">
      <alignment horizontal="center"/>
    </xf>
    <xf numFmtId="0" fontId="29" fillId="0" borderId="0" xfId="4" applyFont="1" applyAlignment="1">
      <alignment horizontal="center"/>
    </xf>
    <xf numFmtId="0" fontId="31" fillId="0" borderId="0" xfId="4" applyFont="1" applyAlignment="1">
      <alignment horizontal="center" vertical="center" wrapText="1"/>
    </xf>
    <xf numFmtId="165" fontId="37" fillId="0" borderId="0" xfId="6" applyFont="1" applyAlignment="1" applyProtection="1">
      <alignment horizontal="right"/>
      <protection locked="0"/>
    </xf>
    <xf numFmtId="0" fontId="3" fillId="0" borderId="0" xfId="4" applyAlignment="1">
      <alignment horizontal="center" vertical="center"/>
    </xf>
    <xf numFmtId="0" fontId="4" fillId="0" borderId="27" xfId="2" applyBorder="1" applyAlignment="1">
      <alignment horizontal="center"/>
    </xf>
    <xf numFmtId="0" fontId="4" fillId="0" borderId="28" xfId="2" applyBorder="1" applyAlignment="1">
      <alignment horizontal="center"/>
    </xf>
    <xf numFmtId="0" fontId="4" fillId="0" borderId="29" xfId="2" applyBorder="1" applyAlignment="1">
      <alignment horizontal="center"/>
    </xf>
    <xf numFmtId="0" fontId="20" fillId="0" borderId="28" xfId="2" applyFont="1" applyBorder="1" applyAlignment="1">
      <alignment horizontal="center"/>
    </xf>
    <xf numFmtId="0" fontId="20" fillId="0" borderId="29" xfId="2" applyFont="1" applyBorder="1" applyAlignment="1">
      <alignment horizontal="center"/>
    </xf>
    <xf numFmtId="0" fontId="14" fillId="0" borderId="0" xfId="2" applyFont="1" applyAlignment="1">
      <alignment horizontal="left"/>
    </xf>
    <xf numFmtId="10" fontId="23" fillId="5" borderId="27" xfId="3" applyNumberFormat="1" applyFont="1" applyFill="1" applyBorder="1" applyAlignment="1">
      <alignment horizontal="center" vertical="center"/>
    </xf>
    <xf numFmtId="10" fontId="23" fillId="5" borderId="29" xfId="3" applyNumberFormat="1" applyFont="1" applyFill="1" applyBorder="1" applyAlignment="1">
      <alignment horizontal="center" vertical="center"/>
    </xf>
    <xf numFmtId="0" fontId="17" fillId="0" borderId="0" xfId="2" applyFont="1" applyAlignment="1">
      <alignment horizontal="center"/>
    </xf>
    <xf numFmtId="10" fontId="19" fillId="3" borderId="45" xfId="5" applyNumberFormat="1" applyFont="1" applyFill="1" applyBorder="1" applyAlignment="1">
      <alignment horizontal="center" vertical="center"/>
    </xf>
    <xf numFmtId="10" fontId="19" fillId="3" borderId="46" xfId="5" applyNumberFormat="1" applyFont="1" applyFill="1" applyBorder="1" applyAlignment="1">
      <alignment horizontal="center" vertical="center"/>
    </xf>
    <xf numFmtId="164" fontId="23" fillId="5" borderId="47" xfId="3" applyNumberFormat="1" applyFont="1" applyFill="1" applyBorder="1" applyAlignment="1">
      <alignment horizontal="center" vertical="center" wrapText="1"/>
    </xf>
    <xf numFmtId="164" fontId="23" fillId="5" borderId="48" xfId="3" applyNumberFormat="1" applyFont="1" applyFill="1" applyBorder="1" applyAlignment="1">
      <alignment horizontal="center" vertical="center" wrapText="1"/>
    </xf>
    <xf numFmtId="0" fontId="23" fillId="0" borderId="37" xfId="3" applyFont="1" applyBorder="1" applyAlignment="1">
      <alignment horizontal="center" vertical="center"/>
    </xf>
    <xf numFmtId="0" fontId="23" fillId="0" borderId="15" xfId="3" applyFont="1" applyBorder="1" applyAlignment="1">
      <alignment horizontal="center" vertical="center"/>
    </xf>
    <xf numFmtId="0" fontId="23" fillId="0" borderId="31" xfId="3" applyFont="1" applyBorder="1" applyAlignment="1">
      <alignment horizontal="center" vertical="center" wrapText="1"/>
    </xf>
    <xf numFmtId="0" fontId="23" fillId="0" borderId="16" xfId="3" applyFont="1" applyBorder="1" applyAlignment="1">
      <alignment horizontal="center" vertical="center" wrapText="1"/>
    </xf>
    <xf numFmtId="10" fontId="19" fillId="0" borderId="31" xfId="5" applyNumberFormat="1" applyFont="1" applyBorder="1" applyAlignment="1">
      <alignment horizontal="center" vertical="center" wrapText="1"/>
    </xf>
    <xf numFmtId="10" fontId="19" fillId="0" borderId="16" xfId="5" applyNumberFormat="1" applyFont="1" applyBorder="1" applyAlignment="1">
      <alignment horizontal="center" vertical="center" wrapText="1"/>
    </xf>
    <xf numFmtId="44" fontId="23" fillId="0" borderId="31" xfId="3" applyNumberFormat="1" applyFont="1" applyBorder="1" applyAlignment="1">
      <alignment horizontal="center" vertical="center"/>
    </xf>
    <xf numFmtId="44" fontId="23" fillId="0" borderId="16" xfId="3" applyNumberFormat="1" applyFont="1" applyBorder="1" applyAlignment="1">
      <alignment horizontal="center" vertical="center"/>
    </xf>
    <xf numFmtId="0" fontId="17" fillId="6" borderId="12" xfId="0" applyFont="1" applyFill="1" applyBorder="1" applyAlignment="1">
      <alignment horizontal="center" vertical="center"/>
    </xf>
    <xf numFmtId="0" fontId="17" fillId="6" borderId="8" xfId="0" applyFont="1" applyFill="1" applyBorder="1" applyAlignment="1">
      <alignment horizontal="center" vertical="center"/>
    </xf>
    <xf numFmtId="0" fontId="23" fillId="5" borderId="45" xfId="3" applyFont="1" applyFill="1" applyBorder="1" applyAlignment="1">
      <alignment horizontal="center" vertical="center" wrapText="1"/>
    </xf>
    <xf numFmtId="0" fontId="23" fillId="5" borderId="46" xfId="3" applyFont="1" applyFill="1" applyBorder="1" applyAlignment="1">
      <alignment horizontal="center" vertical="center" wrapText="1"/>
    </xf>
    <xf numFmtId="10" fontId="19" fillId="0" borderId="38" xfId="5" applyNumberFormat="1" applyFont="1" applyBorder="1" applyAlignment="1">
      <alignment horizontal="center" vertical="center" wrapText="1"/>
    </xf>
    <xf numFmtId="44" fontId="23" fillId="0" borderId="38" xfId="3" applyNumberFormat="1" applyFont="1" applyBorder="1" applyAlignment="1">
      <alignment horizontal="center" vertical="center"/>
    </xf>
    <xf numFmtId="0" fontId="23" fillId="0" borderId="49" xfId="3" applyFont="1" applyBorder="1" applyAlignment="1">
      <alignment horizontal="center" vertical="center"/>
    </xf>
    <xf numFmtId="0" fontId="23" fillId="0" borderId="38" xfId="3" applyFont="1" applyBorder="1" applyAlignment="1">
      <alignment horizontal="center" vertical="center" wrapText="1"/>
    </xf>
  </cellXfs>
  <cellStyles count="15">
    <cellStyle name="Moeda" xfId="9" builtinId="4"/>
    <cellStyle name="Moeda 2" xfId="13"/>
    <cellStyle name="Normal" xfId="0" builtinId="0"/>
    <cellStyle name="Normal 2" xfId="1"/>
    <cellStyle name="Normal 2 10" xfId="4"/>
    <cellStyle name="Normal 3" xfId="2"/>
    <cellStyle name="Normal 3 2" xfId="11"/>
    <cellStyle name="Porcentagem" xfId="8" builtinId="5"/>
    <cellStyle name="Porcentagem 2" xfId="5"/>
    <cellStyle name="Porcentagem 3 2" xfId="7"/>
    <cellStyle name="Texto Explicativo 2" xfId="3"/>
    <cellStyle name="Vírgula" xfId="10" builtinId="3"/>
    <cellStyle name="Vírgula 2" xfId="14"/>
    <cellStyle name="Vírgula 4" xfId="6"/>
    <cellStyle name="Vírgula 4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2493645</xdr:colOff>
      <xdr:row>0</xdr:row>
      <xdr:rowOff>53341</xdr:rowOff>
    </xdr:from>
    <xdr:to>
      <xdr:col>1</xdr:col>
      <xdr:colOff>3954781</xdr:colOff>
      <xdr:row>0</xdr:row>
      <xdr:rowOff>1149193</xdr:rowOff>
    </xdr:to>
    <xdr:pic>
      <xdr:nvPicPr>
        <xdr:cNvPr id="3" name="Imagem 2">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103245" y="53341"/>
          <a:ext cx="1461136" cy="10958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2446020</xdr:colOff>
      <xdr:row>12</xdr:row>
      <xdr:rowOff>76200</xdr:rowOff>
    </xdr:from>
    <xdr:to>
      <xdr:col>1</xdr:col>
      <xdr:colOff>3365500</xdr:colOff>
      <xdr:row>16</xdr:row>
      <xdr:rowOff>116205</xdr:rowOff>
    </xdr:to>
    <xdr:pic>
      <xdr:nvPicPr>
        <xdr:cNvPr id="4" name="Imagem 3"/>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55620" y="3703320"/>
          <a:ext cx="919480" cy="8172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4245431</xdr:colOff>
      <xdr:row>0</xdr:row>
      <xdr:rowOff>137028</xdr:rowOff>
    </xdr:from>
    <xdr:to>
      <xdr:col>6</xdr:col>
      <xdr:colOff>67672</xdr:colOff>
      <xdr:row>0</xdr:row>
      <xdr:rowOff>1698172</xdr:rowOff>
    </xdr:to>
    <xdr:pic>
      <xdr:nvPicPr>
        <xdr:cNvPr id="3" name="Imagem 2">
          <a:extLst>
            <a:ext uri="{FF2B5EF4-FFF2-40B4-BE49-F238E27FC236}">
              <a16:creationId xmlns=""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7358745" y="137028"/>
          <a:ext cx="2081527" cy="15611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4691743</xdr:colOff>
      <xdr:row>20</xdr:row>
      <xdr:rowOff>21771</xdr:rowOff>
    </xdr:from>
    <xdr:to>
      <xdr:col>5</xdr:col>
      <xdr:colOff>37737</xdr:colOff>
      <xdr:row>20</xdr:row>
      <xdr:rowOff>839016</xdr:rowOff>
    </xdr:to>
    <xdr:pic>
      <xdr:nvPicPr>
        <xdr:cNvPr id="4" name="Imagem 3"/>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05057" y="7728857"/>
          <a:ext cx="919480" cy="8172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622935</xdr:colOff>
      <xdr:row>0</xdr:row>
      <xdr:rowOff>86106</xdr:rowOff>
    </xdr:from>
    <xdr:to>
      <xdr:col>7</xdr:col>
      <xdr:colOff>1437767</xdr:colOff>
      <xdr:row>0</xdr:row>
      <xdr:rowOff>1165859</xdr:rowOff>
    </xdr:to>
    <xdr:pic>
      <xdr:nvPicPr>
        <xdr:cNvPr id="2" name="Imagem 1">
          <a:extLst>
            <a:ext uri="{FF2B5EF4-FFF2-40B4-BE49-F238E27FC236}">
              <a16:creationId xmlns=""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966335" y="86106"/>
          <a:ext cx="1439672" cy="1079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342900</xdr:colOff>
      <xdr:row>52</xdr:row>
      <xdr:rowOff>320040</xdr:rowOff>
    </xdr:from>
    <xdr:to>
      <xdr:col>7</xdr:col>
      <xdr:colOff>1262380</xdr:colOff>
      <xdr:row>56</xdr:row>
      <xdr:rowOff>100965</xdr:rowOff>
    </xdr:to>
    <xdr:pic>
      <xdr:nvPicPr>
        <xdr:cNvPr id="3" name="Imagem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11140" y="14935200"/>
          <a:ext cx="919480" cy="8172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546735</xdr:colOff>
      <xdr:row>3</xdr:row>
      <xdr:rowOff>183873</xdr:rowOff>
    </xdr:from>
    <xdr:to>
      <xdr:col>5</xdr:col>
      <xdr:colOff>518160</xdr:colOff>
      <xdr:row>10</xdr:row>
      <xdr:rowOff>57666</xdr:rowOff>
    </xdr:to>
    <xdr:pic>
      <xdr:nvPicPr>
        <xdr:cNvPr id="2" name="Imagem 1">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657475" y="663933"/>
          <a:ext cx="1365885" cy="1024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226694</xdr:colOff>
      <xdr:row>0</xdr:row>
      <xdr:rowOff>26928</xdr:rowOff>
    </xdr:from>
    <xdr:to>
      <xdr:col>3</xdr:col>
      <xdr:colOff>579120</xdr:colOff>
      <xdr:row>0</xdr:row>
      <xdr:rowOff>1188501</xdr:rowOff>
    </xdr:to>
    <xdr:pic>
      <xdr:nvPicPr>
        <xdr:cNvPr id="2" name="Imagem 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007994" y="26928"/>
          <a:ext cx="1548766" cy="11615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167640</xdr:colOff>
      <xdr:row>17</xdr:row>
      <xdr:rowOff>15240</xdr:rowOff>
    </xdr:from>
    <xdr:to>
      <xdr:col>2</xdr:col>
      <xdr:colOff>1087120</xdr:colOff>
      <xdr:row>19</xdr:row>
      <xdr:rowOff>108585</xdr:rowOff>
    </xdr:to>
    <xdr:pic>
      <xdr:nvPicPr>
        <xdr:cNvPr id="3" name="Imagem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48940" y="4533900"/>
          <a:ext cx="919480" cy="8172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G5%20arquivos\Arq%20&amp;%20Eng\2010\UFG\BIODIGESTIBILIDADE\AR%20CONDICIONADO\HVAC_OES_042_11_LAB_BIODIGESTIBILIDADE_PLANILHA_OR&#199;AMENTARIA_28_09_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cm13pedro\orcamentos%20-%20pedro%20h\Users\Public\hva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ORÇAMENTARIA COMPLETA"/>
      <sheetName val="REDE FRIGORIGENA INTERNA"/>
      <sheetName val="REDE FRIGORIGENA EXTERNA"/>
      <sheetName val="INSUMOS"/>
    </sheetNames>
    <sheetDataSet>
      <sheetData sheetId="0" refreshError="1"/>
      <sheetData sheetId="1" refreshError="1"/>
      <sheetData sheetId="2" refreshError="1"/>
      <sheetData sheetId="3" refreshError="1">
        <row r="12">
          <cell r="C12">
            <v>0.1</v>
          </cell>
        </row>
        <row r="14">
          <cell r="C14">
            <v>0.1</v>
          </cell>
        </row>
        <row r="20">
          <cell r="C20">
            <v>12.5</v>
          </cell>
        </row>
        <row r="56">
          <cell r="C56">
            <v>2.0116000000000001</v>
          </cell>
        </row>
        <row r="61">
          <cell r="C61">
            <v>3.5987666666666667</v>
          </cell>
        </row>
        <row r="66">
          <cell r="C66">
            <v>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ORÇAMENTARIA COMPLETA"/>
      <sheetName val="REDE FRIGORIGENA INTERNA"/>
      <sheetName val="REDE FRIGORIGENA EXTERNA"/>
      <sheetName val="INSUMOS"/>
    </sheetNames>
    <sheetDataSet>
      <sheetData sheetId="0" refreshError="1"/>
      <sheetData sheetId="1"/>
      <sheetData sheetId="2" refreshError="1"/>
      <sheetData sheetId="3">
        <row r="66">
          <cell r="C66">
            <v>2</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1"/>
  <sheetViews>
    <sheetView showGridLines="0" view="pageBreakPreview" topLeftCell="A4" zoomScaleNormal="100" zoomScaleSheetLayoutView="100" workbookViewId="0">
      <selection activeCell="C16" sqref="C16"/>
    </sheetView>
  </sheetViews>
  <sheetFormatPr defaultRowHeight="15" x14ac:dyDescent="0.25"/>
  <cols>
    <col min="2" max="2" width="67.28515625" style="12" customWidth="1"/>
    <col min="3" max="3" width="14.7109375" style="13" customWidth="1"/>
    <col min="4" max="4" width="20.7109375" style="12" customWidth="1"/>
  </cols>
  <sheetData>
    <row r="1" spans="1:4" ht="93.75" customHeight="1" thickBot="1" x14ac:dyDescent="0.3">
      <c r="A1" s="188"/>
      <c r="B1" s="188"/>
      <c r="C1" s="188"/>
      <c r="D1" s="188"/>
    </row>
    <row r="2" spans="1:4" ht="18.75" customHeight="1" thickBot="1" x14ac:dyDescent="0.35">
      <c r="A2" s="190" t="s">
        <v>47</v>
      </c>
      <c r="B2" s="191"/>
      <c r="C2" s="191"/>
      <c r="D2" s="192"/>
    </row>
    <row r="3" spans="1:4" x14ac:dyDescent="0.25">
      <c r="A3" s="46"/>
      <c r="B3" s="47"/>
      <c r="C3" s="48"/>
      <c r="D3" s="49"/>
    </row>
    <row r="4" spans="1:4" x14ac:dyDescent="0.25">
      <c r="A4" s="50" t="str">
        <f>CRONOGRAMA!A4</f>
        <v>Prop.:</v>
      </c>
      <c r="B4" s="51" t="str">
        <f>CRONOGRAMA!B4</f>
        <v>PREFEITURA MUNICIPAL DE APIACÁS - MT</v>
      </c>
      <c r="C4" s="52"/>
      <c r="D4" s="53"/>
    </row>
    <row r="5" spans="1:4" x14ac:dyDescent="0.25">
      <c r="A5" s="50" t="str">
        <f>CRONOGRAMA!A5</f>
        <v xml:space="preserve">Obra: </v>
      </c>
      <c r="B5" s="51" t="str">
        <f>CRONOGRAMA!B5</f>
        <v>MELHORIA EM ILUMINAÇÃO PÚBLICA</v>
      </c>
      <c r="C5" s="54"/>
      <c r="D5" s="55"/>
    </row>
    <row r="6" spans="1:4" x14ac:dyDescent="0.25">
      <c r="A6" s="50" t="str">
        <f>CRONOGRAMA!A6</f>
        <v xml:space="preserve">Local: </v>
      </c>
      <c r="B6" s="51" t="str">
        <f>CRONOGRAMA!B6</f>
        <v>AVENIDA JONAS PINHEIRO</v>
      </c>
      <c r="C6" s="52"/>
      <c r="D6" s="53"/>
    </row>
    <row r="7" spans="1:4" ht="16.5" thickBot="1" x14ac:dyDescent="0.3">
      <c r="A7" s="46"/>
      <c r="B7" s="56"/>
      <c r="C7" s="56"/>
      <c r="D7" s="57"/>
    </row>
    <row r="8" spans="1:4" ht="15.75" x14ac:dyDescent="0.25">
      <c r="A8" s="58" t="s">
        <v>11</v>
      </c>
      <c r="B8" s="59" t="s">
        <v>44</v>
      </c>
      <c r="C8" s="60" t="s">
        <v>28</v>
      </c>
      <c r="D8" s="61" t="s">
        <v>45</v>
      </c>
    </row>
    <row r="9" spans="1:4" ht="15.75" x14ac:dyDescent="0.25">
      <c r="A9" s="62" t="s">
        <v>48</v>
      </c>
      <c r="B9" s="79" t="str">
        <f>'PO - AVENIDA JONAS PINHEIRO'!B10:L10</f>
        <v>SERVIÇOS  PRELIMINARES</v>
      </c>
      <c r="C9" s="63">
        <f>CRONOGRAMA!C10</f>
        <v>3.5709454432722811E-2</v>
      </c>
      <c r="D9" s="121">
        <f>CRONOGRAMA!D10</f>
        <v>2959.16</v>
      </c>
    </row>
    <row r="10" spans="1:4" ht="15.75" x14ac:dyDescent="0.25">
      <c r="A10" s="62" t="s">
        <v>59</v>
      </c>
      <c r="B10" s="79" t="str">
        <f>'PO - AVENIDA JONAS PINHEIRO'!B13:L13</f>
        <v>ADMINISTRAÇÃO LOCAL</v>
      </c>
      <c r="C10" s="63">
        <f>CRONOGRAMA!C12</f>
        <v>4.8194899604417599E-2</v>
      </c>
      <c r="D10" s="121">
        <f>CRONOGRAMA!D12</f>
        <v>3993.8</v>
      </c>
    </row>
    <row r="11" spans="1:4" ht="35.25" customHeight="1" x14ac:dyDescent="0.25">
      <c r="A11" s="62" t="s">
        <v>60</v>
      </c>
      <c r="B11" s="161" t="str">
        <f>CRONOGRAMA!B14</f>
        <v>ESTRUTURAS, LUMINÁRIAS, ELETRODUTOS, CABOS, CONEXÕES E SERVIÇOS DE ESCAVAÇÃO</v>
      </c>
      <c r="C11" s="162">
        <f>CRONOGRAMA!C14</f>
        <v>0.91609564596285953</v>
      </c>
      <c r="D11" s="121">
        <f>CRONOGRAMA!D14</f>
        <v>75914.73</v>
      </c>
    </row>
    <row r="12" spans="1:4" ht="15.75" customHeight="1" thickBot="1" x14ac:dyDescent="0.3">
      <c r="A12" s="193" t="s">
        <v>64</v>
      </c>
      <c r="B12" s="194"/>
      <c r="C12" s="64">
        <f>SUM(C9:C11)</f>
        <v>1</v>
      </c>
      <c r="D12" s="122">
        <f>TRUNC(SUM(D9:D11),2)</f>
        <v>82867.69</v>
      </c>
    </row>
    <row r="13" spans="1:4" ht="15.75" x14ac:dyDescent="0.25">
      <c r="B13" s="65"/>
      <c r="C13" s="66"/>
      <c r="D13" s="65"/>
    </row>
    <row r="14" spans="1:4" ht="15.75" x14ac:dyDescent="0.25">
      <c r="A14" t="str">
        <f>'PO - AVENIDA JONAS PINHEIRO'!A20:E20</f>
        <v>Apiacás - MT, 08 de Fevereiro de 2019.</v>
      </c>
      <c r="B14" s="65"/>
      <c r="C14" s="66"/>
      <c r="D14" s="65"/>
    </row>
    <row r="15" spans="1:4" x14ac:dyDescent="0.25">
      <c r="B15" s="67"/>
      <c r="C15" s="67"/>
      <c r="D15" s="67"/>
    </row>
    <row r="16" spans="1:4" x14ac:dyDescent="0.25">
      <c r="B16" s="67"/>
      <c r="C16" s="67"/>
      <c r="D16" s="67"/>
    </row>
    <row r="17" spans="2:4" x14ac:dyDescent="0.25">
      <c r="B17" s="195" t="str">
        <f>CRONOGRAMA!B20</f>
        <v>________________________________________________</v>
      </c>
      <c r="C17" s="195"/>
      <c r="D17" s="67"/>
    </row>
    <row r="18" spans="2:4" x14ac:dyDescent="0.25">
      <c r="B18" s="195" t="str">
        <f>CRONOGRAMA!B21</f>
        <v>PROFISSIONAL</v>
      </c>
      <c r="C18" s="195"/>
      <c r="D18" s="67"/>
    </row>
    <row r="19" spans="2:4" ht="15.75" x14ac:dyDescent="0.25">
      <c r="B19" s="195" t="str">
        <f>CRONOGRAMA!B22</f>
        <v>MARCUS PAULO SILVA ROCHA AGUIAR</v>
      </c>
      <c r="C19" s="195"/>
      <c r="D19" s="66"/>
    </row>
    <row r="20" spans="2:4" x14ac:dyDescent="0.25">
      <c r="B20" s="195" t="str">
        <f>CRONOGRAMA!B23</f>
        <v>CREA 18676 / DF</v>
      </c>
      <c r="C20" s="195"/>
      <c r="D20" s="68"/>
    </row>
    <row r="21" spans="2:4" x14ac:dyDescent="0.25">
      <c r="B21" s="189"/>
      <c r="C21" s="189"/>
      <c r="D21" s="189"/>
    </row>
    <row r="22" spans="2:4" x14ac:dyDescent="0.25">
      <c r="B22" s="189"/>
      <c r="C22" s="189"/>
      <c r="D22" s="189"/>
    </row>
    <row r="111" spans="2:2" x14ac:dyDescent="0.25">
      <c r="B111" s="14"/>
    </row>
  </sheetData>
  <mergeCells count="9">
    <mergeCell ref="A1:D1"/>
    <mergeCell ref="B22:D22"/>
    <mergeCell ref="A2:D2"/>
    <mergeCell ref="A12:B12"/>
    <mergeCell ref="B17:C17"/>
    <mergeCell ref="B21:D21"/>
    <mergeCell ref="B18:C18"/>
    <mergeCell ref="B19:C19"/>
    <mergeCell ref="B20:C20"/>
  </mergeCells>
  <pageMargins left="0.511811024" right="0.511811024" top="0.78740157499999996" bottom="0.78740157499999996" header="0.31496062000000002" footer="0.31496062000000002"/>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W24"/>
  <sheetViews>
    <sheetView showGridLines="0" tabSelected="1" view="pageBreakPreview" zoomScale="70" zoomScaleNormal="40" zoomScaleSheetLayoutView="70" zoomScalePageLayoutView="70" workbookViewId="0">
      <selection activeCell="E25" sqref="E25"/>
    </sheetView>
  </sheetViews>
  <sheetFormatPr defaultRowHeight="15" x14ac:dyDescent="0.25"/>
  <cols>
    <col min="1" max="1" width="6.42578125" style="91" customWidth="1"/>
    <col min="2" max="2" width="16.7109375" customWidth="1"/>
    <col min="3" max="3" width="13.28515625" customWidth="1"/>
    <col min="5" max="5" width="81.28515625" customWidth="1"/>
    <col min="6" max="6" width="10" customWidth="1"/>
    <col min="7" max="8" width="12" customWidth="1"/>
    <col min="9" max="9" width="15.7109375" bestFit="1" customWidth="1"/>
    <col min="10" max="10" width="15.7109375" hidden="1" customWidth="1"/>
    <col min="11" max="11" width="19.140625" style="92" customWidth="1"/>
    <col min="12" max="12" width="24.28515625" style="92" customWidth="1"/>
    <col min="13" max="13" width="23.5703125" style="92" bestFit="1" customWidth="1"/>
    <col min="14" max="14" width="15.28515625" hidden="1" customWidth="1"/>
    <col min="15" max="15" width="34.42578125" hidden="1" customWidth="1"/>
    <col min="16" max="16" width="8.85546875" hidden="1" customWidth="1"/>
    <col min="17" max="21" width="0" hidden="1" customWidth="1"/>
    <col min="22" max="23" width="15" bestFit="1" customWidth="1"/>
  </cols>
  <sheetData>
    <row r="1" spans="1:23" ht="135.75" customHeight="1" thickBot="1" x14ac:dyDescent="0.3">
      <c r="A1" s="196"/>
      <c r="B1" s="197"/>
      <c r="C1" s="197"/>
      <c r="D1" s="197"/>
      <c r="E1" s="197"/>
      <c r="F1" s="197"/>
      <c r="G1" s="197"/>
      <c r="H1" s="197"/>
      <c r="I1" s="197"/>
      <c r="J1" s="197"/>
      <c r="K1" s="197"/>
      <c r="L1" s="197"/>
      <c r="M1" s="198"/>
    </row>
    <row r="2" spans="1:23" ht="27" customHeight="1" thickBot="1" x14ac:dyDescent="0.3">
      <c r="A2" s="207" t="s">
        <v>26</v>
      </c>
      <c r="B2" s="208"/>
      <c r="C2" s="208"/>
      <c r="D2" s="208"/>
      <c r="E2" s="208"/>
      <c r="F2" s="208"/>
      <c r="G2" s="208"/>
      <c r="H2" s="208"/>
      <c r="I2" s="208"/>
      <c r="J2" s="208"/>
      <c r="K2" s="208"/>
      <c r="L2" s="208"/>
      <c r="M2" s="209"/>
    </row>
    <row r="3" spans="1:23" ht="20.25" customHeight="1" x14ac:dyDescent="0.25">
      <c r="A3" s="109"/>
      <c r="B3" s="15" t="s">
        <v>91</v>
      </c>
      <c r="C3" s="16" t="s">
        <v>108</v>
      </c>
      <c r="D3" s="15"/>
      <c r="E3" s="15"/>
      <c r="F3" s="15"/>
      <c r="G3" s="15"/>
      <c r="H3" s="3"/>
      <c r="I3" s="210" t="s">
        <v>105</v>
      </c>
      <c r="J3" s="210"/>
      <c r="K3" s="210"/>
      <c r="L3" s="210"/>
      <c r="M3" s="98"/>
    </row>
    <row r="4" spans="1:23" ht="18.75" customHeight="1" x14ac:dyDescent="0.25">
      <c r="A4" s="110"/>
      <c r="B4" s="16" t="s">
        <v>0</v>
      </c>
      <c r="C4" s="16" t="s">
        <v>65</v>
      </c>
      <c r="D4" s="16"/>
      <c r="E4" s="16"/>
      <c r="F4" s="16"/>
      <c r="G4" s="16"/>
      <c r="H4" s="16"/>
      <c r="I4" s="211"/>
      <c r="J4" s="211"/>
      <c r="K4" s="211"/>
      <c r="L4" s="211"/>
      <c r="M4" s="99"/>
    </row>
    <row r="5" spans="1:23" ht="17.25" customHeight="1" x14ac:dyDescent="0.25">
      <c r="A5" s="110"/>
      <c r="B5" s="16" t="s">
        <v>1</v>
      </c>
      <c r="C5" s="16" t="s">
        <v>113</v>
      </c>
      <c r="D5" s="16"/>
      <c r="E5" s="16"/>
      <c r="F5" s="16"/>
      <c r="G5" s="16"/>
      <c r="H5" s="4"/>
      <c r="I5" s="211"/>
      <c r="J5" s="211"/>
      <c r="K5" s="211"/>
      <c r="L5" s="211"/>
      <c r="M5" s="100"/>
    </row>
    <row r="6" spans="1:23" ht="18.75" customHeight="1" thickBot="1" x14ac:dyDescent="0.3">
      <c r="A6" s="111"/>
      <c r="B6" s="17"/>
      <c r="C6" s="17"/>
      <c r="D6" s="17"/>
      <c r="E6" s="18" t="s">
        <v>2</v>
      </c>
      <c r="F6" s="19">
        <f>'COMPOSICAO BDI'!B29</f>
        <v>0.25001805076947559</v>
      </c>
      <c r="G6" s="19"/>
      <c r="H6" s="5"/>
      <c r="I6" s="219"/>
      <c r="J6" s="219"/>
      <c r="K6" s="219"/>
      <c r="L6" s="219"/>
      <c r="M6" s="180"/>
    </row>
    <row r="7" spans="1:23" ht="27.75" customHeight="1" thickBot="1" x14ac:dyDescent="0.3">
      <c r="A7" s="20" t="s">
        <v>3</v>
      </c>
      <c r="B7" s="87" t="s">
        <v>12</v>
      </c>
      <c r="C7" s="88" t="s">
        <v>13</v>
      </c>
      <c r="D7" s="220" t="s">
        <v>9</v>
      </c>
      <c r="E7" s="220"/>
      <c r="F7" s="88" t="s">
        <v>4</v>
      </c>
      <c r="G7" s="221" t="s">
        <v>5</v>
      </c>
      <c r="H7" s="221"/>
      <c r="I7" s="87" t="s">
        <v>37</v>
      </c>
      <c r="J7" s="87" t="s">
        <v>19</v>
      </c>
      <c r="K7" s="149" t="s">
        <v>38</v>
      </c>
      <c r="L7" s="93" t="s">
        <v>24</v>
      </c>
      <c r="M7" s="101" t="s">
        <v>61</v>
      </c>
    </row>
    <row r="8" spans="1:23" ht="10.9" customHeight="1" x14ac:dyDescent="0.25">
      <c r="A8" s="222"/>
      <c r="B8" s="223"/>
      <c r="C8" s="223"/>
      <c r="D8" s="223"/>
      <c r="E8" s="223"/>
      <c r="F8" s="223"/>
      <c r="G8" s="223"/>
      <c r="H8" s="223"/>
      <c r="I8" s="223"/>
      <c r="J8" s="223"/>
      <c r="K8" s="223"/>
      <c r="L8" s="223"/>
      <c r="M8" s="102"/>
    </row>
    <row r="9" spans="1:23" ht="22.5" customHeight="1" x14ac:dyDescent="0.25">
      <c r="A9" s="216" t="str">
        <f>CONCATENATE(C4," - ",C5," ","(1 + 2 + 3)")</f>
        <v>MELHORIA EM ILUMINAÇÃO PÚBLICA - AVENIDA JONAS PINHEIRO (1 + 2 + 3)</v>
      </c>
      <c r="B9" s="217"/>
      <c r="C9" s="217"/>
      <c r="D9" s="217"/>
      <c r="E9" s="217"/>
      <c r="F9" s="217"/>
      <c r="G9" s="217"/>
      <c r="H9" s="217"/>
      <c r="I9" s="217"/>
      <c r="J9" s="217"/>
      <c r="K9" s="218"/>
      <c r="L9" s="95">
        <f>TRUNC(L12+L15+L19,2)</f>
        <v>66293.22</v>
      </c>
      <c r="M9" s="95">
        <f>TRUNC(M12+M15+M19,2)</f>
        <v>82867.69</v>
      </c>
      <c r="N9" s="10"/>
      <c r="V9" s="92"/>
      <c r="W9" s="92"/>
    </row>
    <row r="10" spans="1:23" s="71" customFormat="1" ht="22.5" customHeight="1" x14ac:dyDescent="0.25">
      <c r="A10" s="112" t="s">
        <v>52</v>
      </c>
      <c r="B10" s="204" t="s">
        <v>46</v>
      </c>
      <c r="C10" s="205"/>
      <c r="D10" s="205"/>
      <c r="E10" s="205"/>
      <c r="F10" s="205"/>
      <c r="G10" s="205"/>
      <c r="H10" s="205"/>
      <c r="I10" s="205"/>
      <c r="J10" s="205"/>
      <c r="K10" s="205"/>
      <c r="L10" s="205"/>
      <c r="M10" s="206"/>
      <c r="N10" s="70"/>
    </row>
    <row r="11" spans="1:23" s="71" customFormat="1" ht="27.6" customHeight="1" x14ac:dyDescent="0.25">
      <c r="A11" s="113" t="s">
        <v>53</v>
      </c>
      <c r="B11" s="81" t="s">
        <v>15</v>
      </c>
      <c r="C11" s="82" t="s">
        <v>92</v>
      </c>
      <c r="D11" s="212" t="s">
        <v>93</v>
      </c>
      <c r="E11" s="213"/>
      <c r="F11" s="81" t="s">
        <v>29</v>
      </c>
      <c r="G11" s="199">
        <v>5</v>
      </c>
      <c r="H11" s="199"/>
      <c r="I11" s="84">
        <v>473.46</v>
      </c>
      <c r="J11" s="83"/>
      <c r="K11" s="150">
        <f>I11*(1+$F$6)</f>
        <v>591.83354631731584</v>
      </c>
      <c r="L11" s="96">
        <f>TRUNC(I11*G11,2)</f>
        <v>2367.3000000000002</v>
      </c>
      <c r="M11" s="103">
        <f>TRUNC((K11*G11),2)</f>
        <v>2959.16</v>
      </c>
      <c r="N11" s="70"/>
    </row>
    <row r="12" spans="1:23" s="71" customFormat="1" ht="15" customHeight="1" x14ac:dyDescent="0.25">
      <c r="A12" s="214"/>
      <c r="B12" s="215"/>
      <c r="C12" s="215"/>
      <c r="D12" s="215"/>
      <c r="E12" s="215"/>
      <c r="F12" s="215"/>
      <c r="G12" s="215"/>
      <c r="H12" s="215"/>
      <c r="I12" s="215"/>
      <c r="J12" s="72"/>
      <c r="K12" s="151" t="s">
        <v>58</v>
      </c>
      <c r="L12" s="97">
        <f>TRUNC(L11,2)</f>
        <v>2367.3000000000002</v>
      </c>
      <c r="M12" s="104">
        <f>TRUNC(M11,2)</f>
        <v>2959.16</v>
      </c>
      <c r="N12" s="70">
        <v>1175.485453125</v>
      </c>
      <c r="O12" s="71">
        <v>1175.46875</v>
      </c>
    </row>
    <row r="13" spans="1:23" s="71" customFormat="1" ht="22.5" customHeight="1" x14ac:dyDescent="0.25">
      <c r="A13" s="114" t="s">
        <v>62</v>
      </c>
      <c r="B13" s="204" t="s">
        <v>51</v>
      </c>
      <c r="C13" s="205"/>
      <c r="D13" s="205"/>
      <c r="E13" s="205"/>
      <c r="F13" s="205"/>
      <c r="G13" s="205"/>
      <c r="H13" s="205"/>
      <c r="I13" s="205"/>
      <c r="J13" s="205"/>
      <c r="K13" s="205"/>
      <c r="L13" s="205"/>
      <c r="M13" s="206"/>
      <c r="N13" s="70"/>
    </row>
    <row r="14" spans="1:23" s="71" customFormat="1" ht="22.5" customHeight="1" x14ac:dyDescent="0.25">
      <c r="A14" s="115" t="s">
        <v>54</v>
      </c>
      <c r="B14" s="153" t="s">
        <v>16</v>
      </c>
      <c r="C14" s="80" t="s">
        <v>8</v>
      </c>
      <c r="D14" s="200" t="str">
        <f>COMPOSIÇÃO!B7</f>
        <v>ADMINISTRAÇÃO LOCAL DE OBRA</v>
      </c>
      <c r="E14" s="201"/>
      <c r="F14" s="153" t="s">
        <v>6</v>
      </c>
      <c r="G14" s="199">
        <v>1</v>
      </c>
      <c r="H14" s="199"/>
      <c r="I14" s="84">
        <f>COMPOSIÇÃO!L17</f>
        <v>3195</v>
      </c>
      <c r="J14" s="85">
        <f t="shared" ref="J14" si="0">I14*G14</f>
        <v>3195</v>
      </c>
      <c r="K14" s="150">
        <f>I14*(1+$F$6)</f>
        <v>3993.8076722084743</v>
      </c>
      <c r="L14" s="96">
        <f>TRUNC(I14*G14,2)</f>
        <v>3195</v>
      </c>
      <c r="M14" s="103">
        <f>K14*G14</f>
        <v>3993.8076722084743</v>
      </c>
      <c r="N14" s="70"/>
    </row>
    <row r="15" spans="1:23" s="71" customFormat="1" ht="15" customHeight="1" x14ac:dyDescent="0.25">
      <c r="A15" s="202"/>
      <c r="B15" s="203"/>
      <c r="C15" s="203"/>
      <c r="D15" s="203"/>
      <c r="E15" s="203"/>
      <c r="F15" s="203"/>
      <c r="G15" s="203"/>
      <c r="H15" s="203"/>
      <c r="I15" s="203"/>
      <c r="J15" s="89"/>
      <c r="K15" s="151" t="s">
        <v>58</v>
      </c>
      <c r="L15" s="97">
        <f>TRUNC(L14,2)</f>
        <v>3195</v>
      </c>
      <c r="M15" s="104">
        <f>TRUNC(M14,2)</f>
        <v>3993.8</v>
      </c>
      <c r="N15" s="70">
        <v>3369.5468800000003</v>
      </c>
      <c r="O15" s="86">
        <f>L15/265000</f>
        <v>1.2056603773584905E-2</v>
      </c>
    </row>
    <row r="16" spans="1:23" s="71" customFormat="1" ht="22.5" customHeight="1" x14ac:dyDescent="0.25">
      <c r="A16" s="112" t="s">
        <v>55</v>
      </c>
      <c r="B16" s="204" t="s">
        <v>102</v>
      </c>
      <c r="C16" s="205"/>
      <c r="D16" s="205"/>
      <c r="E16" s="205"/>
      <c r="F16" s="205"/>
      <c r="G16" s="205"/>
      <c r="H16" s="205"/>
      <c r="I16" s="205"/>
      <c r="J16" s="205"/>
      <c r="K16" s="205"/>
      <c r="L16" s="205"/>
      <c r="M16" s="206"/>
      <c r="N16" s="70"/>
    </row>
    <row r="17" spans="1:19" ht="83.25" customHeight="1" x14ac:dyDescent="0.25">
      <c r="A17" s="159" t="s">
        <v>56</v>
      </c>
      <c r="B17" s="153" t="s">
        <v>73</v>
      </c>
      <c r="C17" s="153" t="s">
        <v>8</v>
      </c>
      <c r="D17" s="230" t="str">
        <f>COMPOSIÇÃO!B19</f>
        <v>CONJUNTO DE ILUMINAÇÃO COMPOSTO POR 01 BRAÇO ORNAMENTAL TIPO BORBOLETA, COM 03 METROS DE COMPRIMENTO, A SER INSTALADO EM POSTE DUPLO T EXISTENTE, CONTENDO 01 LUMINÁRIA LED DE 200W, PARAFUSOS, 01 RELÉ FOTOELÉTRICO, CABOS ELÉTRICOS, CONECTORES E SERVIÇOS DE INSTALAÇÃO.</v>
      </c>
      <c r="E17" s="231"/>
      <c r="F17" s="153" t="s">
        <v>6</v>
      </c>
      <c r="G17" s="199">
        <v>24</v>
      </c>
      <c r="H17" s="199"/>
      <c r="I17" s="84">
        <f>COMPOSIÇÃO!L39</f>
        <v>2492.04</v>
      </c>
      <c r="J17" s="85">
        <f>I17*G17</f>
        <v>59808.959999999999</v>
      </c>
      <c r="K17" s="150">
        <f>I17*(1+$F$6)</f>
        <v>3115.094983239564</v>
      </c>
      <c r="L17" s="96">
        <f t="shared" ref="L17" si="1">TRUNC(I17*G17,2)</f>
        <v>59808.959999999999</v>
      </c>
      <c r="M17" s="103">
        <f t="shared" ref="M17" si="2">TRUNC((K17*G17),2)</f>
        <v>74762.27</v>
      </c>
      <c r="R17" s="184"/>
      <c r="S17" s="184"/>
    </row>
    <row r="18" spans="1:19" ht="46.5" customHeight="1" thickBot="1" x14ac:dyDescent="0.3">
      <c r="A18" s="159" t="s">
        <v>57</v>
      </c>
      <c r="B18" s="153" t="s">
        <v>70</v>
      </c>
      <c r="C18" s="153" t="s">
        <v>8</v>
      </c>
      <c r="D18" s="229" t="str">
        <f>COMPOSIÇÃO!B41</f>
        <v>REMOÇÃO DE CONJUNTO DE ILUMINAÇÃO EXISTENTE. TRANSPORTE ATÉ ALMOXARIFADO DA PREFEITURA.</v>
      </c>
      <c r="E18" s="229"/>
      <c r="F18" s="153" t="s">
        <v>6</v>
      </c>
      <c r="G18" s="199">
        <v>12</v>
      </c>
      <c r="H18" s="199"/>
      <c r="I18" s="84">
        <f>COMPOSIÇÃO!L51</f>
        <v>76.83</v>
      </c>
      <c r="J18" s="85"/>
      <c r="K18" s="84">
        <f t="shared" ref="K18" si="3">I18*(1+$F$6)</f>
        <v>96.038886840618801</v>
      </c>
      <c r="L18" s="96">
        <f t="shared" ref="L18" si="4">TRUNC(I18*G18,2)</f>
        <v>921.96</v>
      </c>
      <c r="M18" s="103">
        <f t="shared" ref="M18" si="5">TRUNC((K18*G18),2)</f>
        <v>1152.46</v>
      </c>
    </row>
    <row r="19" spans="1:19" ht="19.5" customHeight="1" thickBot="1" x14ac:dyDescent="0.3">
      <c r="A19" s="73"/>
      <c r="B19" s="74"/>
      <c r="C19" s="67"/>
      <c r="D19" s="75"/>
      <c r="E19" s="75"/>
      <c r="F19" s="67"/>
      <c r="G19" s="67"/>
      <c r="H19" s="67"/>
      <c r="I19" s="76"/>
      <c r="J19" s="77"/>
      <c r="K19" s="152" t="s">
        <v>58</v>
      </c>
      <c r="L19" s="105">
        <f>TRUNC(SUM(L17:L18),2)</f>
        <v>60730.92</v>
      </c>
      <c r="M19" s="105">
        <f>TRUNC(SUM(M17:M18),2)</f>
        <v>75914.73</v>
      </c>
      <c r="N19">
        <v>255239.15341430003</v>
      </c>
      <c r="O19">
        <v>255201.98500000002</v>
      </c>
    </row>
    <row r="20" spans="1:19" ht="13.5" customHeight="1" x14ac:dyDescent="0.25">
      <c r="A20" s="225" t="s">
        <v>109</v>
      </c>
      <c r="B20" s="226"/>
      <c r="C20" s="226"/>
      <c r="D20" s="226"/>
      <c r="E20" s="226"/>
      <c r="F20" s="21"/>
      <c r="G20" s="21"/>
      <c r="H20" s="21"/>
      <c r="I20" s="21"/>
      <c r="J20" s="21"/>
      <c r="K20" s="152"/>
      <c r="L20" s="94"/>
      <c r="M20" s="102"/>
    </row>
    <row r="21" spans="1:19" ht="79.900000000000006" customHeight="1" x14ac:dyDescent="0.25">
      <c r="A21" s="116"/>
      <c r="E21" s="227" t="s">
        <v>50</v>
      </c>
      <c r="F21" s="227"/>
      <c r="G21" s="227"/>
      <c r="H21" s="227"/>
      <c r="I21" s="227"/>
      <c r="J21" s="227"/>
      <c r="K21" s="227"/>
      <c r="M21" s="106"/>
      <c r="N21">
        <v>269641.13000000006</v>
      </c>
    </row>
    <row r="22" spans="1:19" x14ac:dyDescent="0.25">
      <c r="A22" s="116"/>
      <c r="E22" s="228" t="s">
        <v>49</v>
      </c>
      <c r="F22" s="228"/>
      <c r="G22" s="228"/>
      <c r="H22" s="228"/>
      <c r="I22" s="228"/>
      <c r="J22" s="228"/>
      <c r="K22" s="228"/>
      <c r="M22" s="106"/>
    </row>
    <row r="23" spans="1:19" x14ac:dyDescent="0.25">
      <c r="A23" s="116"/>
      <c r="E23" s="228" t="s">
        <v>72</v>
      </c>
      <c r="F23" s="228"/>
      <c r="G23" s="228"/>
      <c r="H23" s="228"/>
      <c r="I23" s="228"/>
      <c r="J23" s="228"/>
      <c r="K23" s="228"/>
      <c r="M23" s="106"/>
    </row>
    <row r="24" spans="1:19" thickBot="1" x14ac:dyDescent="0.35">
      <c r="A24" s="90"/>
      <c r="B24" s="69"/>
      <c r="C24" s="69"/>
      <c r="D24" s="69"/>
      <c r="E24" s="224" t="s">
        <v>71</v>
      </c>
      <c r="F24" s="224"/>
      <c r="G24" s="224"/>
      <c r="H24" s="224"/>
      <c r="I24" s="224"/>
      <c r="J24" s="224"/>
      <c r="K24" s="224"/>
      <c r="L24" s="107"/>
      <c r="M24" s="108"/>
    </row>
  </sheetData>
  <mergeCells count="26">
    <mergeCell ref="E24:K24"/>
    <mergeCell ref="A20:E20"/>
    <mergeCell ref="E21:K21"/>
    <mergeCell ref="E22:K22"/>
    <mergeCell ref="B10:M10"/>
    <mergeCell ref="B13:M13"/>
    <mergeCell ref="D18:E18"/>
    <mergeCell ref="G18:H18"/>
    <mergeCell ref="E23:K23"/>
    <mergeCell ref="G17:H17"/>
    <mergeCell ref="D17:E17"/>
    <mergeCell ref="A1:M1"/>
    <mergeCell ref="G11:H11"/>
    <mergeCell ref="D14:E14"/>
    <mergeCell ref="A15:I15"/>
    <mergeCell ref="B16:M16"/>
    <mergeCell ref="A2:M2"/>
    <mergeCell ref="I3:L4"/>
    <mergeCell ref="D11:E11"/>
    <mergeCell ref="G14:H14"/>
    <mergeCell ref="A12:I12"/>
    <mergeCell ref="A9:K9"/>
    <mergeCell ref="I5:L6"/>
    <mergeCell ref="D7:E7"/>
    <mergeCell ref="G7:H7"/>
    <mergeCell ref="A8:L8"/>
  </mergeCells>
  <pageMargins left="0.43307086614173229" right="0.51181102362204722" top="0.35433070866141736" bottom="0.6692913385826772" header="0.31496062992125984" footer="0.31496062992125984"/>
  <pageSetup paperSize="9" scale="56" fitToHeight="0" orientation="landscape" r:id="rId1"/>
  <headerFooter>
    <oddFooter>&amp;R&amp;P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68"/>
  <sheetViews>
    <sheetView showGridLines="0" view="pageBreakPreview" topLeftCell="A46" zoomScaleNormal="100" zoomScaleSheetLayoutView="100" zoomScalePageLayoutView="60" workbookViewId="0">
      <selection activeCell="I56" sqref="I56"/>
    </sheetView>
  </sheetViews>
  <sheetFormatPr defaultRowHeight="12.75" x14ac:dyDescent="0.2"/>
  <cols>
    <col min="1" max="1" width="11.28515625" style="1" customWidth="1"/>
    <col min="2" max="2" width="10.5703125" style="1" customWidth="1"/>
    <col min="3" max="4" width="8.85546875" style="8" customWidth="1"/>
    <col min="5" max="5" width="9.140625" style="8"/>
    <col min="6" max="6" width="14.5703125" style="8" customWidth="1"/>
    <col min="7" max="7" width="9.140625" style="8"/>
    <col min="8" max="8" width="39.42578125" style="8" customWidth="1"/>
    <col min="9" max="9" width="7.28515625" style="1" customWidth="1"/>
    <col min="10" max="10" width="11.7109375" style="1" customWidth="1"/>
    <col min="11" max="11" width="20.140625" style="2" customWidth="1"/>
    <col min="12" max="12" width="15.85546875" style="2" customWidth="1"/>
    <col min="13" max="13" width="9.140625" style="1"/>
    <col min="14" max="14" width="14.42578125" style="1" bestFit="1" customWidth="1"/>
    <col min="15" max="265" width="9.140625" style="1"/>
    <col min="266" max="266" width="13.28515625" style="1" customWidth="1"/>
    <col min="267" max="267" width="13.42578125" style="1" customWidth="1"/>
    <col min="268" max="521" width="9.140625" style="1"/>
    <col min="522" max="522" width="13.28515625" style="1" customWidth="1"/>
    <col min="523" max="523" width="13.42578125" style="1" customWidth="1"/>
    <col min="524" max="777" width="9.140625" style="1"/>
    <col min="778" max="778" width="13.28515625" style="1" customWidth="1"/>
    <col min="779" max="779" width="13.42578125" style="1" customWidth="1"/>
    <col min="780" max="1033" width="9.140625" style="1"/>
    <col min="1034" max="1034" width="13.28515625" style="1" customWidth="1"/>
    <col min="1035" max="1035" width="13.42578125" style="1" customWidth="1"/>
    <col min="1036" max="1289" width="9.140625" style="1"/>
    <col min="1290" max="1290" width="13.28515625" style="1" customWidth="1"/>
    <col min="1291" max="1291" width="13.42578125" style="1" customWidth="1"/>
    <col min="1292" max="1545" width="9.140625" style="1"/>
    <col min="1546" max="1546" width="13.28515625" style="1" customWidth="1"/>
    <col min="1547" max="1547" width="13.42578125" style="1" customWidth="1"/>
    <col min="1548" max="1801" width="9.140625" style="1"/>
    <col min="1802" max="1802" width="13.28515625" style="1" customWidth="1"/>
    <col min="1803" max="1803" width="13.42578125" style="1" customWidth="1"/>
    <col min="1804" max="2057" width="9.140625" style="1"/>
    <col min="2058" max="2058" width="13.28515625" style="1" customWidth="1"/>
    <col min="2059" max="2059" width="13.42578125" style="1" customWidth="1"/>
    <col min="2060" max="2313" width="9.140625" style="1"/>
    <col min="2314" max="2314" width="13.28515625" style="1" customWidth="1"/>
    <col min="2315" max="2315" width="13.42578125" style="1" customWidth="1"/>
    <col min="2316" max="2569" width="9.140625" style="1"/>
    <col min="2570" max="2570" width="13.28515625" style="1" customWidth="1"/>
    <col min="2571" max="2571" width="13.42578125" style="1" customWidth="1"/>
    <col min="2572" max="2825" width="9.140625" style="1"/>
    <col min="2826" max="2826" width="13.28515625" style="1" customWidth="1"/>
    <col min="2827" max="2827" width="13.42578125" style="1" customWidth="1"/>
    <col min="2828" max="3081" width="9.140625" style="1"/>
    <col min="3082" max="3082" width="13.28515625" style="1" customWidth="1"/>
    <col min="3083" max="3083" width="13.42578125" style="1" customWidth="1"/>
    <col min="3084" max="3337" width="9.140625" style="1"/>
    <col min="3338" max="3338" width="13.28515625" style="1" customWidth="1"/>
    <col min="3339" max="3339" width="13.42578125" style="1" customWidth="1"/>
    <col min="3340" max="3593" width="9.140625" style="1"/>
    <col min="3594" max="3594" width="13.28515625" style="1" customWidth="1"/>
    <col min="3595" max="3595" width="13.42578125" style="1" customWidth="1"/>
    <col min="3596" max="3849" width="9.140625" style="1"/>
    <col min="3850" max="3850" width="13.28515625" style="1" customWidth="1"/>
    <col min="3851" max="3851" width="13.42578125" style="1" customWidth="1"/>
    <col min="3852" max="4105" width="9.140625" style="1"/>
    <col min="4106" max="4106" width="13.28515625" style="1" customWidth="1"/>
    <col min="4107" max="4107" width="13.42578125" style="1" customWidth="1"/>
    <col min="4108" max="4361" width="9.140625" style="1"/>
    <col min="4362" max="4362" width="13.28515625" style="1" customWidth="1"/>
    <col min="4363" max="4363" width="13.42578125" style="1" customWidth="1"/>
    <col min="4364" max="4617" width="9.140625" style="1"/>
    <col min="4618" max="4618" width="13.28515625" style="1" customWidth="1"/>
    <col min="4619" max="4619" width="13.42578125" style="1" customWidth="1"/>
    <col min="4620" max="4873" width="9.140625" style="1"/>
    <col min="4874" max="4874" width="13.28515625" style="1" customWidth="1"/>
    <col min="4875" max="4875" width="13.42578125" style="1" customWidth="1"/>
    <col min="4876" max="5129" width="9.140625" style="1"/>
    <col min="5130" max="5130" width="13.28515625" style="1" customWidth="1"/>
    <col min="5131" max="5131" width="13.42578125" style="1" customWidth="1"/>
    <col min="5132" max="5385" width="9.140625" style="1"/>
    <col min="5386" max="5386" width="13.28515625" style="1" customWidth="1"/>
    <col min="5387" max="5387" width="13.42578125" style="1" customWidth="1"/>
    <col min="5388" max="5641" width="9.140625" style="1"/>
    <col min="5642" max="5642" width="13.28515625" style="1" customWidth="1"/>
    <col min="5643" max="5643" width="13.42578125" style="1" customWidth="1"/>
    <col min="5644" max="5897" width="9.140625" style="1"/>
    <col min="5898" max="5898" width="13.28515625" style="1" customWidth="1"/>
    <col min="5899" max="5899" width="13.42578125" style="1" customWidth="1"/>
    <col min="5900" max="6153" width="9.140625" style="1"/>
    <col min="6154" max="6154" width="13.28515625" style="1" customWidth="1"/>
    <col min="6155" max="6155" width="13.42578125" style="1" customWidth="1"/>
    <col min="6156" max="6409" width="9.140625" style="1"/>
    <col min="6410" max="6410" width="13.28515625" style="1" customWidth="1"/>
    <col min="6411" max="6411" width="13.42578125" style="1" customWidth="1"/>
    <col min="6412" max="6665" width="9.140625" style="1"/>
    <col min="6666" max="6666" width="13.28515625" style="1" customWidth="1"/>
    <col min="6667" max="6667" width="13.42578125" style="1" customWidth="1"/>
    <col min="6668" max="6921" width="9.140625" style="1"/>
    <col min="6922" max="6922" width="13.28515625" style="1" customWidth="1"/>
    <col min="6923" max="6923" width="13.42578125" style="1" customWidth="1"/>
    <col min="6924" max="7177" width="9.140625" style="1"/>
    <col min="7178" max="7178" width="13.28515625" style="1" customWidth="1"/>
    <col min="7179" max="7179" width="13.42578125" style="1" customWidth="1"/>
    <col min="7180" max="7433" width="9.140625" style="1"/>
    <col min="7434" max="7434" width="13.28515625" style="1" customWidth="1"/>
    <col min="7435" max="7435" width="13.42578125" style="1" customWidth="1"/>
    <col min="7436" max="7689" width="9.140625" style="1"/>
    <col min="7690" max="7690" width="13.28515625" style="1" customWidth="1"/>
    <col min="7691" max="7691" width="13.42578125" style="1" customWidth="1"/>
    <col min="7692" max="7945" width="9.140625" style="1"/>
    <col min="7946" max="7946" width="13.28515625" style="1" customWidth="1"/>
    <col min="7947" max="7947" width="13.42578125" style="1" customWidth="1"/>
    <col min="7948" max="8201" width="9.140625" style="1"/>
    <col min="8202" max="8202" width="13.28515625" style="1" customWidth="1"/>
    <col min="8203" max="8203" width="13.42578125" style="1" customWidth="1"/>
    <col min="8204" max="8457" width="9.140625" style="1"/>
    <col min="8458" max="8458" width="13.28515625" style="1" customWidth="1"/>
    <col min="8459" max="8459" width="13.42578125" style="1" customWidth="1"/>
    <col min="8460" max="8713" width="9.140625" style="1"/>
    <col min="8714" max="8714" width="13.28515625" style="1" customWidth="1"/>
    <col min="8715" max="8715" width="13.42578125" style="1" customWidth="1"/>
    <col min="8716" max="8969" width="9.140625" style="1"/>
    <col min="8970" max="8970" width="13.28515625" style="1" customWidth="1"/>
    <col min="8971" max="8971" width="13.42578125" style="1" customWidth="1"/>
    <col min="8972" max="9225" width="9.140625" style="1"/>
    <col min="9226" max="9226" width="13.28515625" style="1" customWidth="1"/>
    <col min="9227" max="9227" width="13.42578125" style="1" customWidth="1"/>
    <col min="9228" max="9481" width="9.140625" style="1"/>
    <col min="9482" max="9482" width="13.28515625" style="1" customWidth="1"/>
    <col min="9483" max="9483" width="13.42578125" style="1" customWidth="1"/>
    <col min="9484" max="9737" width="9.140625" style="1"/>
    <col min="9738" max="9738" width="13.28515625" style="1" customWidth="1"/>
    <col min="9739" max="9739" width="13.42578125" style="1" customWidth="1"/>
    <col min="9740" max="9993" width="9.140625" style="1"/>
    <col min="9994" max="9994" width="13.28515625" style="1" customWidth="1"/>
    <col min="9995" max="9995" width="13.42578125" style="1" customWidth="1"/>
    <col min="9996" max="10249" width="9.140625" style="1"/>
    <col min="10250" max="10250" width="13.28515625" style="1" customWidth="1"/>
    <col min="10251" max="10251" width="13.42578125" style="1" customWidth="1"/>
    <col min="10252" max="10505" width="9.140625" style="1"/>
    <col min="10506" max="10506" width="13.28515625" style="1" customWidth="1"/>
    <col min="10507" max="10507" width="13.42578125" style="1" customWidth="1"/>
    <col min="10508" max="10761" width="9.140625" style="1"/>
    <col min="10762" max="10762" width="13.28515625" style="1" customWidth="1"/>
    <col min="10763" max="10763" width="13.42578125" style="1" customWidth="1"/>
    <col min="10764" max="11017" width="9.140625" style="1"/>
    <col min="11018" max="11018" width="13.28515625" style="1" customWidth="1"/>
    <col min="11019" max="11019" width="13.42578125" style="1" customWidth="1"/>
    <col min="11020" max="11273" width="9.140625" style="1"/>
    <col min="11274" max="11274" width="13.28515625" style="1" customWidth="1"/>
    <col min="11275" max="11275" width="13.42578125" style="1" customWidth="1"/>
    <col min="11276" max="11529" width="9.140625" style="1"/>
    <col min="11530" max="11530" width="13.28515625" style="1" customWidth="1"/>
    <col min="11531" max="11531" width="13.42578125" style="1" customWidth="1"/>
    <col min="11532" max="11785" width="9.140625" style="1"/>
    <col min="11786" max="11786" width="13.28515625" style="1" customWidth="1"/>
    <col min="11787" max="11787" width="13.42578125" style="1" customWidth="1"/>
    <col min="11788" max="12041" width="9.140625" style="1"/>
    <col min="12042" max="12042" width="13.28515625" style="1" customWidth="1"/>
    <col min="12043" max="12043" width="13.42578125" style="1" customWidth="1"/>
    <col min="12044" max="12297" width="9.140625" style="1"/>
    <col min="12298" max="12298" width="13.28515625" style="1" customWidth="1"/>
    <col min="12299" max="12299" width="13.42578125" style="1" customWidth="1"/>
    <col min="12300" max="12553" width="9.140625" style="1"/>
    <col min="12554" max="12554" width="13.28515625" style="1" customWidth="1"/>
    <col min="12555" max="12555" width="13.42578125" style="1" customWidth="1"/>
    <col min="12556" max="12809" width="9.140625" style="1"/>
    <col min="12810" max="12810" width="13.28515625" style="1" customWidth="1"/>
    <col min="12811" max="12811" width="13.42578125" style="1" customWidth="1"/>
    <col min="12812" max="13065" width="9.140625" style="1"/>
    <col min="13066" max="13066" width="13.28515625" style="1" customWidth="1"/>
    <col min="13067" max="13067" width="13.42578125" style="1" customWidth="1"/>
    <col min="13068" max="13321" width="9.140625" style="1"/>
    <col min="13322" max="13322" width="13.28515625" style="1" customWidth="1"/>
    <col min="13323" max="13323" width="13.42578125" style="1" customWidth="1"/>
    <col min="13324" max="13577" width="9.140625" style="1"/>
    <col min="13578" max="13578" width="13.28515625" style="1" customWidth="1"/>
    <col min="13579" max="13579" width="13.42578125" style="1" customWidth="1"/>
    <col min="13580" max="13833" width="9.140625" style="1"/>
    <col min="13834" max="13834" width="13.28515625" style="1" customWidth="1"/>
    <col min="13835" max="13835" width="13.42578125" style="1" customWidth="1"/>
    <col min="13836" max="14089" width="9.140625" style="1"/>
    <col min="14090" max="14090" width="13.28515625" style="1" customWidth="1"/>
    <col min="14091" max="14091" width="13.42578125" style="1" customWidth="1"/>
    <col min="14092" max="14345" width="9.140625" style="1"/>
    <col min="14346" max="14346" width="13.28515625" style="1" customWidth="1"/>
    <col min="14347" max="14347" width="13.42578125" style="1" customWidth="1"/>
    <col min="14348" max="14601" width="9.140625" style="1"/>
    <col min="14602" max="14602" width="13.28515625" style="1" customWidth="1"/>
    <col min="14603" max="14603" width="13.42578125" style="1" customWidth="1"/>
    <col min="14604" max="14857" width="9.140625" style="1"/>
    <col min="14858" max="14858" width="13.28515625" style="1" customWidth="1"/>
    <col min="14859" max="14859" width="13.42578125" style="1" customWidth="1"/>
    <col min="14860" max="15113" width="9.140625" style="1"/>
    <col min="15114" max="15114" width="13.28515625" style="1" customWidth="1"/>
    <col min="15115" max="15115" width="13.42578125" style="1" customWidth="1"/>
    <col min="15116" max="15369" width="9.140625" style="1"/>
    <col min="15370" max="15370" width="13.28515625" style="1" customWidth="1"/>
    <col min="15371" max="15371" width="13.42578125" style="1" customWidth="1"/>
    <col min="15372" max="15625" width="9.140625" style="1"/>
    <col min="15626" max="15626" width="13.28515625" style="1" customWidth="1"/>
    <col min="15627" max="15627" width="13.42578125" style="1" customWidth="1"/>
    <col min="15628" max="15881" width="9.140625" style="1"/>
    <col min="15882" max="15882" width="13.28515625" style="1" customWidth="1"/>
    <col min="15883" max="15883" width="13.42578125" style="1" customWidth="1"/>
    <col min="15884" max="16137" width="9.140625" style="1"/>
    <col min="16138" max="16138" width="13.28515625" style="1" customWidth="1"/>
    <col min="16139" max="16139" width="13.42578125" style="1" customWidth="1"/>
    <col min="16140" max="16384" width="9.140625" style="1"/>
  </cols>
  <sheetData>
    <row r="1" spans="1:13" ht="95.25" customHeight="1" thickBot="1" x14ac:dyDescent="0.25">
      <c r="A1" s="264"/>
      <c r="B1" s="265"/>
      <c r="C1" s="265"/>
      <c r="D1" s="265"/>
      <c r="E1" s="265"/>
      <c r="F1" s="265"/>
      <c r="G1" s="265"/>
      <c r="H1" s="265"/>
      <c r="I1" s="265"/>
      <c r="J1" s="265"/>
      <c r="K1" s="265"/>
      <c r="L1" s="266"/>
    </row>
    <row r="2" spans="1:13" s="139" customFormat="1" ht="15" customHeight="1" thickBot="1" x14ac:dyDescent="0.3">
      <c r="A2" s="254" t="s">
        <v>43</v>
      </c>
      <c r="B2" s="255"/>
      <c r="C2" s="255"/>
      <c r="D2" s="255"/>
      <c r="E2" s="255"/>
      <c r="F2" s="255"/>
      <c r="G2" s="255"/>
      <c r="H2" s="255"/>
      <c r="I2" s="255"/>
      <c r="J2" s="255"/>
      <c r="K2" s="255"/>
      <c r="L2" s="256"/>
    </row>
    <row r="3" spans="1:13" ht="15" x14ac:dyDescent="0.2">
      <c r="A3" s="140" t="s">
        <v>25</v>
      </c>
      <c r="B3" s="22" t="str">
        <f>'PO - AVENIDA JONAS PINHEIRO'!$C$3</f>
        <v>APIACÁS - MT</v>
      </c>
      <c r="C3" s="22"/>
      <c r="D3" s="22"/>
      <c r="E3" s="23"/>
      <c r="F3" s="22"/>
      <c r="G3" s="23"/>
      <c r="H3" s="23"/>
      <c r="I3" s="24"/>
      <c r="J3" s="24"/>
      <c r="K3" s="25"/>
      <c r="L3" s="26"/>
    </row>
    <row r="4" spans="1:13" ht="15" x14ac:dyDescent="0.2">
      <c r="A4" s="140" t="s">
        <v>0</v>
      </c>
      <c r="B4" s="22" t="str">
        <f>'PO - AVENIDA JONAS PINHEIRO'!$C$4</f>
        <v>MELHORIA EM ILUMINAÇÃO PÚBLICA</v>
      </c>
      <c r="C4" s="22"/>
      <c r="D4" s="22"/>
      <c r="E4" s="23"/>
      <c r="F4" s="22"/>
      <c r="G4" s="23"/>
      <c r="H4" s="23"/>
      <c r="I4" s="24"/>
      <c r="J4" s="24"/>
      <c r="K4" s="25"/>
      <c r="L4" s="26"/>
    </row>
    <row r="5" spans="1:13" ht="15" x14ac:dyDescent="0.2">
      <c r="A5" s="140" t="s">
        <v>1</v>
      </c>
      <c r="B5" s="22" t="str">
        <f>'PO - AVENIDA JONAS PINHEIRO'!$C$5</f>
        <v>AVENIDA JONAS PINHEIRO</v>
      </c>
      <c r="C5" s="22"/>
      <c r="D5" s="22"/>
      <c r="E5" s="23"/>
      <c r="F5" s="22"/>
      <c r="G5" s="23"/>
      <c r="H5" s="23"/>
      <c r="I5" s="24"/>
      <c r="J5" s="24"/>
      <c r="K5" s="25"/>
      <c r="L5" s="26"/>
    </row>
    <row r="6" spans="1:13" ht="4.5" customHeight="1" x14ac:dyDescent="0.2">
      <c r="A6" s="27"/>
      <c r="B6" s="28"/>
      <c r="C6" s="23"/>
      <c r="D6" s="22"/>
      <c r="E6" s="23"/>
      <c r="F6" s="29"/>
      <c r="G6" s="23"/>
      <c r="H6" s="23"/>
      <c r="I6" s="24"/>
      <c r="J6" s="24"/>
      <c r="K6" s="16"/>
      <c r="L6" s="26"/>
    </row>
    <row r="7" spans="1:13" ht="20.25" customHeight="1" x14ac:dyDescent="0.2">
      <c r="A7" s="31" t="s">
        <v>22</v>
      </c>
      <c r="B7" s="236" t="s">
        <v>66</v>
      </c>
      <c r="C7" s="237"/>
      <c r="D7" s="237"/>
      <c r="E7" s="237"/>
      <c r="F7" s="237"/>
      <c r="G7" s="237"/>
      <c r="H7" s="237"/>
      <c r="I7" s="237"/>
      <c r="J7" s="237"/>
      <c r="K7" s="237"/>
      <c r="L7" s="238"/>
    </row>
    <row r="8" spans="1:13" ht="9.75" customHeight="1" x14ac:dyDescent="0.2">
      <c r="A8" s="257"/>
      <c r="B8" s="232"/>
      <c r="C8" s="232"/>
      <c r="D8" s="232"/>
      <c r="E8" s="232"/>
      <c r="F8" s="232"/>
      <c r="G8" s="232"/>
      <c r="H8" s="232"/>
      <c r="I8" s="232"/>
      <c r="J8" s="232"/>
      <c r="K8" s="232"/>
      <c r="L8" s="233"/>
    </row>
    <row r="9" spans="1:13" ht="18.75" customHeight="1" x14ac:dyDescent="0.2">
      <c r="A9" s="31" t="s">
        <v>17</v>
      </c>
      <c r="B9" s="181" t="s">
        <v>13</v>
      </c>
      <c r="C9" s="235" t="s">
        <v>9</v>
      </c>
      <c r="D9" s="235"/>
      <c r="E9" s="235"/>
      <c r="F9" s="235"/>
      <c r="G9" s="235"/>
      <c r="H9" s="235"/>
      <c r="I9" s="30" t="s">
        <v>6</v>
      </c>
      <c r="J9" s="154" t="s">
        <v>18</v>
      </c>
      <c r="K9" s="154" t="s">
        <v>37</v>
      </c>
      <c r="L9" s="32" t="s">
        <v>19</v>
      </c>
    </row>
    <row r="10" spans="1:13" ht="13.9" customHeight="1" x14ac:dyDescent="0.2">
      <c r="A10" s="239" t="s">
        <v>106</v>
      </c>
      <c r="B10" s="240"/>
      <c r="C10" s="240"/>
      <c r="D10" s="240"/>
      <c r="E10" s="240"/>
      <c r="F10" s="240"/>
      <c r="G10" s="240"/>
      <c r="H10" s="240"/>
      <c r="I10" s="240"/>
      <c r="J10" s="240"/>
      <c r="K10" s="240"/>
      <c r="L10" s="241"/>
    </row>
    <row r="11" spans="1:13" ht="26.25" customHeight="1" x14ac:dyDescent="0.2">
      <c r="A11" s="141" t="s">
        <v>13</v>
      </c>
      <c r="B11" s="232" t="s">
        <v>68</v>
      </c>
      <c r="C11" s="232"/>
      <c r="D11" s="232"/>
      <c r="E11" s="232"/>
      <c r="F11" s="232"/>
      <c r="G11" s="232"/>
      <c r="H11" s="232"/>
      <c r="I11" s="232"/>
      <c r="J11" s="232"/>
      <c r="K11" s="232"/>
      <c r="L11" s="233"/>
    </row>
    <row r="12" spans="1:13" ht="15" customHeight="1" x14ac:dyDescent="0.2">
      <c r="A12" s="155" t="s">
        <v>15</v>
      </c>
      <c r="B12" s="156">
        <v>91677</v>
      </c>
      <c r="C12" s="258" t="s">
        <v>97</v>
      </c>
      <c r="D12" s="259"/>
      <c r="E12" s="259"/>
      <c r="F12" s="259"/>
      <c r="G12" s="259"/>
      <c r="H12" s="260"/>
      <c r="I12" s="156" t="s">
        <v>20</v>
      </c>
      <c r="J12" s="160">
        <v>20</v>
      </c>
      <c r="K12" s="157">
        <v>77.23</v>
      </c>
      <c r="L12" s="158">
        <f>TRUNC((J12*K12),2)</f>
        <v>1544.6</v>
      </c>
      <c r="M12" s="7"/>
    </row>
    <row r="13" spans="1:13" ht="16.5" customHeight="1" x14ac:dyDescent="0.25">
      <c r="A13" s="155" t="s">
        <v>15</v>
      </c>
      <c r="B13" s="156">
        <v>90780</v>
      </c>
      <c r="C13" s="258" t="s">
        <v>98</v>
      </c>
      <c r="D13" s="259"/>
      <c r="E13" s="259"/>
      <c r="F13" s="259"/>
      <c r="G13" s="259"/>
      <c r="H13" s="260"/>
      <c r="I13" s="156" t="s">
        <v>20</v>
      </c>
      <c r="J13" s="160">
        <v>40</v>
      </c>
      <c r="K13" s="157">
        <v>27.22</v>
      </c>
      <c r="L13" s="158">
        <f t="shared" ref="L13:L14" si="0">TRUNC((J13*K13),2)</f>
        <v>1088.8</v>
      </c>
      <c r="M13"/>
    </row>
    <row r="14" spans="1:13" ht="14.25" customHeight="1" x14ac:dyDescent="0.25">
      <c r="A14" s="155" t="s">
        <v>15</v>
      </c>
      <c r="B14" s="156" t="s">
        <v>99</v>
      </c>
      <c r="C14" s="258" t="s">
        <v>100</v>
      </c>
      <c r="D14" s="259"/>
      <c r="E14" s="259"/>
      <c r="F14" s="259"/>
      <c r="G14" s="259"/>
      <c r="H14" s="260"/>
      <c r="I14" s="156" t="s">
        <v>20</v>
      </c>
      <c r="J14" s="160">
        <v>40</v>
      </c>
      <c r="K14" s="157">
        <v>14.04</v>
      </c>
      <c r="L14" s="158">
        <f t="shared" si="0"/>
        <v>561.6</v>
      </c>
      <c r="M14"/>
    </row>
    <row r="15" spans="1:13" s="11" customFormat="1" x14ac:dyDescent="0.2">
      <c r="A15" s="261" t="s">
        <v>40</v>
      </c>
      <c r="B15" s="262"/>
      <c r="C15" s="262"/>
      <c r="D15" s="262"/>
      <c r="E15" s="262"/>
      <c r="F15" s="262"/>
      <c r="G15" s="262"/>
      <c r="H15" s="262"/>
      <c r="I15" s="262"/>
      <c r="J15" s="262"/>
      <c r="K15" s="263"/>
      <c r="L15" s="33">
        <f>TRUNC(SUM(L12:L14),2)</f>
        <v>3195</v>
      </c>
    </row>
    <row r="16" spans="1:13" x14ac:dyDescent="0.2">
      <c r="A16" s="248"/>
      <c r="B16" s="249"/>
      <c r="C16" s="249"/>
      <c r="D16" s="249"/>
      <c r="E16" s="249"/>
      <c r="F16" s="249"/>
      <c r="G16" s="249"/>
      <c r="H16" s="249"/>
      <c r="I16" s="249"/>
      <c r="J16" s="249"/>
      <c r="K16" s="249"/>
      <c r="L16" s="250"/>
      <c r="M16" s="7"/>
    </row>
    <row r="17" spans="1:12" ht="13.9" customHeight="1" x14ac:dyDescent="0.2">
      <c r="A17" s="245" t="s">
        <v>41</v>
      </c>
      <c r="B17" s="246"/>
      <c r="C17" s="246"/>
      <c r="D17" s="246"/>
      <c r="E17" s="246"/>
      <c r="F17" s="246"/>
      <c r="G17" s="246"/>
      <c r="H17" s="246"/>
      <c r="I17" s="246"/>
      <c r="J17" s="246"/>
      <c r="K17" s="247"/>
      <c r="L17" s="34">
        <f>TRUNC(L15,2)</f>
        <v>3195</v>
      </c>
    </row>
    <row r="18" spans="1:12" ht="13.9" customHeight="1" x14ac:dyDescent="0.2">
      <c r="A18" s="185"/>
      <c r="B18" s="186"/>
      <c r="C18" s="186"/>
      <c r="D18" s="186"/>
      <c r="E18" s="186"/>
      <c r="F18" s="186"/>
      <c r="G18" s="186"/>
      <c r="H18" s="186"/>
      <c r="I18" s="186"/>
      <c r="J18" s="186"/>
      <c r="K18" s="186"/>
      <c r="L18" s="187"/>
    </row>
    <row r="19" spans="1:12" ht="30" customHeight="1" x14ac:dyDescent="0.2">
      <c r="A19" s="31" t="s">
        <v>23</v>
      </c>
      <c r="B19" s="236" t="s">
        <v>112</v>
      </c>
      <c r="C19" s="237"/>
      <c r="D19" s="237"/>
      <c r="E19" s="237"/>
      <c r="F19" s="237"/>
      <c r="G19" s="237"/>
      <c r="H19" s="237"/>
      <c r="I19" s="237"/>
      <c r="J19" s="237"/>
      <c r="K19" s="237"/>
      <c r="L19" s="238"/>
    </row>
    <row r="20" spans="1:12" ht="13.9" customHeight="1" x14ac:dyDescent="0.2">
      <c r="A20" s="239"/>
      <c r="B20" s="240"/>
      <c r="C20" s="240"/>
      <c r="D20" s="240"/>
      <c r="E20" s="240"/>
      <c r="F20" s="240"/>
      <c r="G20" s="240"/>
      <c r="H20" s="240"/>
      <c r="I20" s="240"/>
      <c r="J20" s="240"/>
      <c r="K20" s="240"/>
      <c r="L20" s="241"/>
    </row>
    <row r="21" spans="1:12" x14ac:dyDescent="0.2">
      <c r="A21" s="31" t="s">
        <v>17</v>
      </c>
      <c r="B21" s="181" t="s">
        <v>13</v>
      </c>
      <c r="C21" s="235" t="s">
        <v>9</v>
      </c>
      <c r="D21" s="235"/>
      <c r="E21" s="235"/>
      <c r="F21" s="235"/>
      <c r="G21" s="235"/>
      <c r="H21" s="235"/>
      <c r="I21" s="30" t="s">
        <v>6</v>
      </c>
      <c r="J21" s="154" t="s">
        <v>18</v>
      </c>
      <c r="K21" s="154" t="s">
        <v>37</v>
      </c>
      <c r="L21" s="32" t="s">
        <v>19</v>
      </c>
    </row>
    <row r="22" spans="1:12" x14ac:dyDescent="0.2">
      <c r="A22" s="239" t="str">
        <f>$A$10</f>
        <v>REFERÊNCIA:  SINAPI - DEZEMBRO DE 2018</v>
      </c>
      <c r="B22" s="240"/>
      <c r="C22" s="240"/>
      <c r="D22" s="240"/>
      <c r="E22" s="240"/>
      <c r="F22" s="240"/>
      <c r="G22" s="240"/>
      <c r="H22" s="240"/>
      <c r="I22" s="240"/>
      <c r="J22" s="240"/>
      <c r="K22" s="240"/>
      <c r="L22" s="241"/>
    </row>
    <row r="23" spans="1:12" ht="13.9" customHeight="1" x14ac:dyDescent="0.2">
      <c r="A23" s="141" t="s">
        <v>13</v>
      </c>
      <c r="B23" s="232" t="s">
        <v>68</v>
      </c>
      <c r="C23" s="232"/>
      <c r="D23" s="232"/>
      <c r="E23" s="232"/>
      <c r="F23" s="232"/>
      <c r="G23" s="232"/>
      <c r="H23" s="232"/>
      <c r="I23" s="232"/>
      <c r="J23" s="232"/>
      <c r="K23" s="232"/>
      <c r="L23" s="233"/>
    </row>
    <row r="24" spans="1:12" ht="12.75" customHeight="1" x14ac:dyDescent="0.2">
      <c r="A24" s="155" t="s">
        <v>15</v>
      </c>
      <c r="B24" s="182">
        <v>88264</v>
      </c>
      <c r="C24" s="234" t="s">
        <v>21</v>
      </c>
      <c r="D24" s="234"/>
      <c r="E24" s="234"/>
      <c r="F24" s="234"/>
      <c r="G24" s="234"/>
      <c r="H24" s="234"/>
      <c r="I24" s="156" t="s">
        <v>20</v>
      </c>
      <c r="J24" s="160">
        <v>2</v>
      </c>
      <c r="K24" s="157">
        <v>18.89</v>
      </c>
      <c r="L24" s="158">
        <f>TRUNC(J24*K24,2)</f>
        <v>37.78</v>
      </c>
    </row>
    <row r="25" spans="1:12" x14ac:dyDescent="0.2">
      <c r="A25" s="155" t="s">
        <v>15</v>
      </c>
      <c r="B25" s="182">
        <v>88247</v>
      </c>
      <c r="C25" s="234" t="s">
        <v>94</v>
      </c>
      <c r="D25" s="234"/>
      <c r="E25" s="234"/>
      <c r="F25" s="234"/>
      <c r="G25" s="234"/>
      <c r="H25" s="234"/>
      <c r="I25" s="156" t="s">
        <v>20</v>
      </c>
      <c r="J25" s="160">
        <v>2</v>
      </c>
      <c r="K25" s="157">
        <v>14.78</v>
      </c>
      <c r="L25" s="158">
        <f>TRUNC(J25*K25,2)</f>
        <v>29.56</v>
      </c>
    </row>
    <row r="26" spans="1:12" ht="43.9" customHeight="1" x14ac:dyDescent="0.2">
      <c r="A26" s="155" t="s">
        <v>15</v>
      </c>
      <c r="B26" s="182">
        <v>5928</v>
      </c>
      <c r="C26" s="234" t="s">
        <v>95</v>
      </c>
      <c r="D26" s="234"/>
      <c r="E26" s="234"/>
      <c r="F26" s="234"/>
      <c r="G26" s="234"/>
      <c r="H26" s="234"/>
      <c r="I26" s="156" t="s">
        <v>101</v>
      </c>
      <c r="J26" s="160">
        <v>0.5</v>
      </c>
      <c r="K26" s="157">
        <v>143.88999999999999</v>
      </c>
      <c r="L26" s="158">
        <f>TRUNC(J26*K26,2)</f>
        <v>71.94</v>
      </c>
    </row>
    <row r="27" spans="1:12" x14ac:dyDescent="0.2">
      <c r="A27" s="261" t="s">
        <v>69</v>
      </c>
      <c r="B27" s="262"/>
      <c r="C27" s="262"/>
      <c r="D27" s="262"/>
      <c r="E27" s="262"/>
      <c r="F27" s="262"/>
      <c r="G27" s="262"/>
      <c r="H27" s="262"/>
      <c r="I27" s="262"/>
      <c r="J27" s="262"/>
      <c r="K27" s="263"/>
      <c r="L27" s="33">
        <f>TRUNC(SUM(L24:L26),2)</f>
        <v>139.28</v>
      </c>
    </row>
    <row r="28" spans="1:12" x14ac:dyDescent="0.2">
      <c r="A28" s="141" t="s">
        <v>13</v>
      </c>
      <c r="B28" s="232" t="s">
        <v>39</v>
      </c>
      <c r="C28" s="232"/>
      <c r="D28" s="232"/>
      <c r="E28" s="232"/>
      <c r="F28" s="232"/>
      <c r="G28" s="232"/>
      <c r="H28" s="232"/>
      <c r="I28" s="232"/>
      <c r="J28" s="232"/>
      <c r="K28" s="232"/>
      <c r="L28" s="233"/>
    </row>
    <row r="29" spans="1:12" ht="82.15" customHeight="1" x14ac:dyDescent="0.2">
      <c r="A29" s="155" t="s">
        <v>14</v>
      </c>
      <c r="B29" s="182" t="s">
        <v>8</v>
      </c>
      <c r="C29" s="234" t="s">
        <v>111</v>
      </c>
      <c r="D29" s="234"/>
      <c r="E29" s="234"/>
      <c r="F29" s="234"/>
      <c r="G29" s="234"/>
      <c r="H29" s="234"/>
      <c r="I29" s="156" t="s">
        <v>6</v>
      </c>
      <c r="J29" s="160">
        <v>1</v>
      </c>
      <c r="K29" s="183">
        <v>498</v>
      </c>
      <c r="L29" s="158">
        <f t="shared" ref="L29:L31" si="1">TRUNC(J29*K29,2)</f>
        <v>498</v>
      </c>
    </row>
    <row r="30" spans="1:12" ht="175.15" customHeight="1" x14ac:dyDescent="0.2">
      <c r="A30" s="155" t="s">
        <v>14</v>
      </c>
      <c r="B30" s="182" t="s">
        <v>8</v>
      </c>
      <c r="C30" s="234" t="s">
        <v>110</v>
      </c>
      <c r="D30" s="234"/>
      <c r="E30" s="234"/>
      <c r="F30" s="234"/>
      <c r="G30" s="234"/>
      <c r="H30" s="234"/>
      <c r="I30" s="156" t="s">
        <v>6</v>
      </c>
      <c r="J30" s="160">
        <v>1</v>
      </c>
      <c r="K30" s="183">
        <v>1775</v>
      </c>
      <c r="L30" s="158">
        <f t="shared" si="1"/>
        <v>1775</v>
      </c>
    </row>
    <row r="31" spans="1:12" ht="30" customHeight="1" x14ac:dyDescent="0.25">
      <c r="A31" s="155" t="s">
        <v>15</v>
      </c>
      <c r="B31" s="182">
        <v>432</v>
      </c>
      <c r="C31" s="234" t="s">
        <v>74</v>
      </c>
      <c r="D31" s="234"/>
      <c r="E31" s="234"/>
      <c r="F31" s="234"/>
      <c r="G31" s="234"/>
      <c r="H31" s="234"/>
      <c r="I31" s="156" t="s">
        <v>6</v>
      </c>
      <c r="J31" s="160">
        <v>2</v>
      </c>
      <c r="K31" s="157">
        <v>5.15</v>
      </c>
      <c r="L31" s="158">
        <f t="shared" si="1"/>
        <v>10.3</v>
      </c>
    </row>
    <row r="32" spans="1:12" ht="31.9" customHeight="1" x14ac:dyDescent="0.25">
      <c r="A32" s="155" t="s">
        <v>15</v>
      </c>
      <c r="B32" s="182">
        <v>1022</v>
      </c>
      <c r="C32" s="234" t="s">
        <v>103</v>
      </c>
      <c r="D32" s="234"/>
      <c r="E32" s="234"/>
      <c r="F32" s="234"/>
      <c r="G32" s="234"/>
      <c r="H32" s="234"/>
      <c r="I32" s="156" t="s">
        <v>7</v>
      </c>
      <c r="J32" s="160">
        <v>12</v>
      </c>
      <c r="K32" s="157">
        <v>1.97</v>
      </c>
      <c r="L32" s="158">
        <f t="shared" ref="L32:L36" si="2">TRUNC(J32*K32,2)</f>
        <v>23.64</v>
      </c>
    </row>
    <row r="33" spans="1:13" x14ac:dyDescent="0.2">
      <c r="A33" s="155" t="s">
        <v>14</v>
      </c>
      <c r="B33" s="182" t="s">
        <v>8</v>
      </c>
      <c r="C33" s="234" t="s">
        <v>114</v>
      </c>
      <c r="D33" s="234"/>
      <c r="E33" s="234"/>
      <c r="F33" s="234"/>
      <c r="G33" s="234"/>
      <c r="H33" s="234"/>
      <c r="I33" s="156" t="s">
        <v>6</v>
      </c>
      <c r="J33" s="160">
        <v>3</v>
      </c>
      <c r="K33" s="157">
        <v>9.7799999999999994</v>
      </c>
      <c r="L33" s="158">
        <f t="shared" si="2"/>
        <v>29.34</v>
      </c>
    </row>
    <row r="34" spans="1:13" ht="13.9" customHeight="1" x14ac:dyDescent="0.25">
      <c r="A34" s="155" t="s">
        <v>15</v>
      </c>
      <c r="B34" s="182">
        <v>2510</v>
      </c>
      <c r="C34" s="234" t="s">
        <v>104</v>
      </c>
      <c r="D34" s="234"/>
      <c r="E34" s="234"/>
      <c r="F34" s="234"/>
      <c r="G34" s="234"/>
      <c r="H34" s="234"/>
      <c r="I34" s="156" t="s">
        <v>6</v>
      </c>
      <c r="J34" s="160">
        <v>1</v>
      </c>
      <c r="K34" s="157">
        <v>15.52</v>
      </c>
      <c r="L34" s="158">
        <f t="shared" si="2"/>
        <v>15.52</v>
      </c>
    </row>
    <row r="35" spans="1:13" ht="13.9" customHeight="1" x14ac:dyDescent="0.25">
      <c r="A35" s="155" t="s">
        <v>15</v>
      </c>
      <c r="B35" s="182">
        <v>20111</v>
      </c>
      <c r="C35" s="234" t="s">
        <v>96</v>
      </c>
      <c r="D35" s="234"/>
      <c r="E35" s="234"/>
      <c r="F35" s="234"/>
      <c r="G35" s="234"/>
      <c r="H35" s="234"/>
      <c r="I35" s="156" t="s">
        <v>6</v>
      </c>
      <c r="J35" s="160">
        <v>0.08</v>
      </c>
      <c r="K35" s="157">
        <v>9.5</v>
      </c>
      <c r="L35" s="158">
        <f t="shared" si="2"/>
        <v>0.76</v>
      </c>
    </row>
    <row r="36" spans="1:13" ht="13.9" x14ac:dyDescent="0.25">
      <c r="A36" s="155" t="s">
        <v>15</v>
      </c>
      <c r="B36" s="182">
        <v>404</v>
      </c>
      <c r="C36" s="234" t="s">
        <v>90</v>
      </c>
      <c r="D36" s="234"/>
      <c r="E36" s="234"/>
      <c r="F36" s="234"/>
      <c r="G36" s="234"/>
      <c r="H36" s="234"/>
      <c r="I36" s="156" t="s">
        <v>7</v>
      </c>
      <c r="J36" s="160">
        <f>J35*2</f>
        <v>0.16</v>
      </c>
      <c r="K36" s="157">
        <v>1.29</v>
      </c>
      <c r="L36" s="158">
        <f t="shared" si="2"/>
        <v>0.2</v>
      </c>
    </row>
    <row r="37" spans="1:13" ht="13.9" x14ac:dyDescent="0.25">
      <c r="A37" s="251" t="s">
        <v>67</v>
      </c>
      <c r="B37" s="252"/>
      <c r="C37" s="252"/>
      <c r="D37" s="252"/>
      <c r="E37" s="252"/>
      <c r="F37" s="252"/>
      <c r="G37" s="252"/>
      <c r="H37" s="252"/>
      <c r="I37" s="252"/>
      <c r="J37" s="252"/>
      <c r="K37" s="253"/>
      <c r="L37" s="33">
        <f>TRUNC(SUM(L29:L36),2)</f>
        <v>2352.7600000000002</v>
      </c>
    </row>
    <row r="38" spans="1:13" ht="13.9" customHeight="1" x14ac:dyDescent="0.25">
      <c r="A38" s="248"/>
      <c r="B38" s="249"/>
      <c r="C38" s="249"/>
      <c r="D38" s="249"/>
      <c r="E38" s="249"/>
      <c r="F38" s="249"/>
      <c r="G38" s="249"/>
      <c r="H38" s="249"/>
      <c r="I38" s="249"/>
      <c r="J38" s="249"/>
      <c r="K38" s="249"/>
      <c r="L38" s="250"/>
    </row>
    <row r="39" spans="1:13" x14ac:dyDescent="0.2">
      <c r="A39" s="245" t="s">
        <v>41</v>
      </c>
      <c r="B39" s="246"/>
      <c r="C39" s="246"/>
      <c r="D39" s="246"/>
      <c r="E39" s="246"/>
      <c r="F39" s="246"/>
      <c r="G39" s="246"/>
      <c r="H39" s="246"/>
      <c r="I39" s="246"/>
      <c r="J39" s="246"/>
      <c r="K39" s="247"/>
      <c r="L39" s="34">
        <f>TRUNC(L27+L37,2)</f>
        <v>2492.04</v>
      </c>
    </row>
    <row r="40" spans="1:13" ht="13.9" x14ac:dyDescent="0.25">
      <c r="A40" s="242"/>
      <c r="B40" s="243"/>
      <c r="C40" s="243"/>
      <c r="D40" s="243"/>
      <c r="E40" s="243"/>
      <c r="F40" s="243"/>
      <c r="G40" s="243"/>
      <c r="H40" s="243"/>
      <c r="I40" s="243"/>
      <c r="J40" s="243"/>
      <c r="K40" s="243"/>
      <c r="L40" s="244"/>
    </row>
    <row r="41" spans="1:13" ht="15.75" customHeight="1" x14ac:dyDescent="0.2">
      <c r="A41" s="31" t="s">
        <v>75</v>
      </c>
      <c r="B41" s="236" t="s">
        <v>107</v>
      </c>
      <c r="C41" s="237"/>
      <c r="D41" s="237"/>
      <c r="E41" s="237"/>
      <c r="F41" s="237"/>
      <c r="G41" s="237"/>
      <c r="H41" s="237"/>
      <c r="I41" s="237"/>
      <c r="J41" s="237"/>
      <c r="K41" s="237"/>
      <c r="L41" s="238"/>
    </row>
    <row r="42" spans="1:13" ht="13.9" customHeight="1" x14ac:dyDescent="0.25">
      <c r="A42" s="242"/>
      <c r="B42" s="243"/>
      <c r="C42" s="243"/>
      <c r="D42" s="243"/>
      <c r="E42" s="243"/>
      <c r="F42" s="243"/>
      <c r="G42" s="243"/>
      <c r="H42" s="243"/>
      <c r="I42" s="243"/>
      <c r="J42" s="243"/>
      <c r="K42" s="243"/>
      <c r="L42" s="244"/>
    </row>
    <row r="43" spans="1:13" ht="13.9" customHeight="1" x14ac:dyDescent="0.2">
      <c r="A43" s="31" t="s">
        <v>17</v>
      </c>
      <c r="B43" s="181" t="s">
        <v>13</v>
      </c>
      <c r="C43" s="235" t="s">
        <v>9</v>
      </c>
      <c r="D43" s="235"/>
      <c r="E43" s="235"/>
      <c r="F43" s="235"/>
      <c r="G43" s="235"/>
      <c r="H43" s="235"/>
      <c r="I43" s="30" t="s">
        <v>6</v>
      </c>
      <c r="J43" s="154" t="s">
        <v>18</v>
      </c>
      <c r="K43" s="37" t="s">
        <v>10</v>
      </c>
      <c r="L43" s="32" t="s">
        <v>19</v>
      </c>
    </row>
    <row r="44" spans="1:13" ht="13.9" customHeight="1" x14ac:dyDescent="0.25">
      <c r="A44" s="239" t="str">
        <f>$A$10</f>
        <v>REFERÊNCIA:  SINAPI - DEZEMBRO DE 2018</v>
      </c>
      <c r="B44" s="240"/>
      <c r="C44" s="240"/>
      <c r="D44" s="240"/>
      <c r="E44" s="240"/>
      <c r="F44" s="240"/>
      <c r="G44" s="240"/>
      <c r="H44" s="240"/>
      <c r="I44" s="240"/>
      <c r="J44" s="240"/>
      <c r="K44" s="240"/>
      <c r="L44" s="241"/>
    </row>
    <row r="45" spans="1:13" x14ac:dyDescent="0.2">
      <c r="A45" s="141" t="s">
        <v>13</v>
      </c>
      <c r="B45" s="232" t="s">
        <v>68</v>
      </c>
      <c r="C45" s="232"/>
      <c r="D45" s="232"/>
      <c r="E45" s="232"/>
      <c r="F45" s="232"/>
      <c r="G45" s="232"/>
      <c r="H45" s="232"/>
      <c r="I45" s="232"/>
      <c r="J45" s="232"/>
      <c r="K45" s="232"/>
      <c r="L45" s="233"/>
      <c r="M45" s="7"/>
    </row>
    <row r="46" spans="1:13" ht="13.9" x14ac:dyDescent="0.25">
      <c r="A46" s="155" t="s">
        <v>15</v>
      </c>
      <c r="B46" s="182">
        <v>88264</v>
      </c>
      <c r="C46" s="234" t="s">
        <v>21</v>
      </c>
      <c r="D46" s="234"/>
      <c r="E46" s="234"/>
      <c r="F46" s="234"/>
      <c r="G46" s="234"/>
      <c r="H46" s="234"/>
      <c r="I46" s="156" t="s">
        <v>20</v>
      </c>
      <c r="J46" s="160">
        <v>1</v>
      </c>
      <c r="K46" s="157">
        <v>18.89</v>
      </c>
      <c r="L46" s="158">
        <f>TRUNC(J46*K46,2)</f>
        <v>18.89</v>
      </c>
      <c r="M46" s="7"/>
    </row>
    <row r="47" spans="1:13" ht="13.9" x14ac:dyDescent="0.25">
      <c r="A47" s="155" t="s">
        <v>15</v>
      </c>
      <c r="B47" s="182">
        <v>88247</v>
      </c>
      <c r="C47" s="234" t="s">
        <v>94</v>
      </c>
      <c r="D47" s="234"/>
      <c r="E47" s="234"/>
      <c r="F47" s="234"/>
      <c r="G47" s="234"/>
      <c r="H47" s="234"/>
      <c r="I47" s="156" t="s">
        <v>20</v>
      </c>
      <c r="J47" s="160">
        <v>1</v>
      </c>
      <c r="K47" s="157">
        <v>14.78</v>
      </c>
      <c r="L47" s="158">
        <f>TRUNC(J47*K47,2)</f>
        <v>14.78</v>
      </c>
      <c r="M47" s="7"/>
    </row>
    <row r="48" spans="1:13" ht="43.15" customHeight="1" x14ac:dyDescent="0.2">
      <c r="A48" s="155" t="s">
        <v>15</v>
      </c>
      <c r="B48" s="182">
        <v>5928</v>
      </c>
      <c r="C48" s="234" t="s">
        <v>95</v>
      </c>
      <c r="D48" s="234"/>
      <c r="E48" s="234"/>
      <c r="F48" s="234"/>
      <c r="G48" s="234"/>
      <c r="H48" s="234"/>
      <c r="I48" s="156" t="s">
        <v>20</v>
      </c>
      <c r="J48" s="160">
        <v>0.3</v>
      </c>
      <c r="K48" s="157">
        <v>143.88999999999999</v>
      </c>
      <c r="L48" s="158">
        <f t="shared" ref="L48" si="3">TRUNC(J48*K48,2)</f>
        <v>43.16</v>
      </c>
    </row>
    <row r="49" spans="1:12" ht="13.9" customHeight="1" x14ac:dyDescent="0.2">
      <c r="A49" s="251" t="s">
        <v>69</v>
      </c>
      <c r="B49" s="252"/>
      <c r="C49" s="252"/>
      <c r="D49" s="252"/>
      <c r="E49" s="252"/>
      <c r="F49" s="252"/>
      <c r="G49" s="252"/>
      <c r="H49" s="252"/>
      <c r="I49" s="252"/>
      <c r="J49" s="252"/>
      <c r="K49" s="253"/>
      <c r="L49" s="158">
        <f>TRUNC(L46+L47+L48,2)</f>
        <v>76.83</v>
      </c>
    </row>
    <row r="50" spans="1:12" ht="13.9" x14ac:dyDescent="0.25">
      <c r="A50" s="177"/>
      <c r="B50" s="178"/>
      <c r="C50" s="178"/>
      <c r="D50" s="178"/>
      <c r="E50" s="178"/>
      <c r="F50" s="178"/>
      <c r="G50" s="178"/>
      <c r="H50" s="178"/>
      <c r="I50" s="178"/>
      <c r="J50" s="178"/>
      <c r="K50" s="179"/>
      <c r="L50" s="158"/>
    </row>
    <row r="51" spans="1:12" x14ac:dyDescent="0.2">
      <c r="A51" s="245" t="s">
        <v>41</v>
      </c>
      <c r="B51" s="246"/>
      <c r="C51" s="246"/>
      <c r="D51" s="246"/>
      <c r="E51" s="246"/>
      <c r="F51" s="246"/>
      <c r="G51" s="246"/>
      <c r="H51" s="246"/>
      <c r="I51" s="246"/>
      <c r="J51" s="246"/>
      <c r="K51" s="247"/>
      <c r="L51" s="34">
        <f>TRUNC(L49,2)</f>
        <v>76.83</v>
      </c>
    </row>
    <row r="52" spans="1:12" ht="13.9" x14ac:dyDescent="0.25">
      <c r="A52" s="267"/>
      <c r="B52" s="268"/>
      <c r="C52" s="268"/>
      <c r="D52" s="268"/>
      <c r="E52" s="268"/>
      <c r="F52" s="268"/>
      <c r="G52" s="268"/>
      <c r="H52" s="268"/>
      <c r="I52" s="268"/>
      <c r="J52" s="268"/>
      <c r="K52" s="268"/>
      <c r="L52" s="269"/>
    </row>
    <row r="53" spans="1:12" ht="38.450000000000003" customHeight="1" x14ac:dyDescent="0.25">
      <c r="A53" s="142"/>
      <c r="B53" s="138"/>
      <c r="C53" s="138"/>
      <c r="D53" s="138"/>
      <c r="E53" s="138"/>
      <c r="F53" s="138"/>
      <c r="G53" s="138"/>
      <c r="H53" s="138"/>
      <c r="I53" s="138"/>
      <c r="J53" s="138"/>
      <c r="K53" s="138"/>
      <c r="L53" s="143"/>
    </row>
    <row r="54" spans="1:12" ht="15.6" customHeight="1" x14ac:dyDescent="0.25">
      <c r="A54" s="142"/>
      <c r="B54" s="138"/>
      <c r="C54" s="138"/>
      <c r="D54" s="138"/>
      <c r="E54" s="138"/>
      <c r="F54" s="138"/>
      <c r="G54" s="138"/>
      <c r="H54" s="138"/>
      <c r="I54" s="138"/>
      <c r="J54" s="138"/>
      <c r="K54" s="138"/>
      <c r="L54" s="143"/>
    </row>
    <row r="55" spans="1:12" x14ac:dyDescent="0.2">
      <c r="A55" s="271" t="str">
        <f>'PO - AVENIDA JONAS PINHEIRO'!A20:E20</f>
        <v>Apiacás - MT, 08 de Fevereiro de 2019.</v>
      </c>
      <c r="B55" s="272"/>
      <c r="C55" s="272"/>
      <c r="D55" s="272"/>
      <c r="E55" s="272"/>
      <c r="F55" s="35"/>
      <c r="G55" s="35"/>
      <c r="H55" s="35"/>
      <c r="I55" s="35"/>
      <c r="J55" s="35"/>
      <c r="K55" s="35"/>
      <c r="L55" s="36"/>
    </row>
    <row r="56" spans="1:12" ht="13.9" x14ac:dyDescent="0.3">
      <c r="A56" s="27"/>
      <c r="B56" s="28"/>
      <c r="C56" s="23"/>
      <c r="D56" s="23"/>
      <c r="E56" s="23"/>
      <c r="F56" s="23"/>
      <c r="G56" s="23"/>
      <c r="H56" s="23"/>
      <c r="I56" s="28"/>
      <c r="J56" s="28"/>
      <c r="K56" s="25"/>
      <c r="L56" s="26"/>
    </row>
    <row r="57" spans="1:12" ht="13.9" x14ac:dyDescent="0.3">
      <c r="A57" s="27"/>
      <c r="B57" s="28"/>
      <c r="C57" s="23"/>
      <c r="D57" s="23"/>
      <c r="E57" s="273" t="str">
        <f>'PO - AVENIDA JONAS PINHEIRO'!E21:K21</f>
        <v>________________________________________________</v>
      </c>
      <c r="F57" s="273"/>
      <c r="G57" s="273"/>
      <c r="H57" s="273"/>
      <c r="I57" s="273"/>
      <c r="J57" s="273"/>
      <c r="K57" s="25"/>
      <c r="L57" s="26"/>
    </row>
    <row r="58" spans="1:12" ht="13.9" x14ac:dyDescent="0.3">
      <c r="A58" s="27"/>
      <c r="B58" s="28"/>
      <c r="C58" s="23"/>
      <c r="D58" s="23"/>
      <c r="E58" s="273" t="str">
        <f>'PO - AVENIDA JONAS PINHEIRO'!E22:K22</f>
        <v>PROFISSIONAL</v>
      </c>
      <c r="F58" s="273"/>
      <c r="G58" s="273"/>
      <c r="H58" s="273"/>
      <c r="I58" s="273"/>
      <c r="J58" s="273"/>
      <c r="K58" s="25"/>
      <c r="L58" s="26"/>
    </row>
    <row r="59" spans="1:12" ht="13.9" x14ac:dyDescent="0.3">
      <c r="A59" s="27"/>
      <c r="B59" s="28"/>
      <c r="C59" s="23"/>
      <c r="D59" s="23"/>
      <c r="E59" s="273" t="str">
        <f>'PO - AVENIDA JONAS PINHEIRO'!E23:K23</f>
        <v>MARCUS PAULO SILVA ROCHA AGUIAR</v>
      </c>
      <c r="F59" s="273"/>
      <c r="G59" s="273"/>
      <c r="H59" s="273"/>
      <c r="I59" s="273"/>
      <c r="J59" s="273"/>
      <c r="K59" s="25"/>
      <c r="L59" s="26"/>
    </row>
    <row r="60" spans="1:12" ht="13.9" thickBot="1" x14ac:dyDescent="0.3">
      <c r="A60" s="144"/>
      <c r="B60" s="145"/>
      <c r="C60" s="146"/>
      <c r="D60" s="146"/>
      <c r="E60" s="270" t="str">
        <f>'PO - AVENIDA JONAS PINHEIRO'!E24:K24</f>
        <v>CREA 18676 / DF</v>
      </c>
      <c r="F60" s="270"/>
      <c r="G60" s="270"/>
      <c r="H60" s="270"/>
      <c r="I60" s="270"/>
      <c r="J60" s="270"/>
      <c r="K60" s="147"/>
      <c r="L60" s="148"/>
    </row>
    <row r="68" ht="43.15" customHeight="1" x14ac:dyDescent="0.25"/>
  </sheetData>
  <mergeCells count="51">
    <mergeCell ref="E60:J60"/>
    <mergeCell ref="A55:E55"/>
    <mergeCell ref="E57:J57"/>
    <mergeCell ref="E58:J58"/>
    <mergeCell ref="E59:J59"/>
    <mergeCell ref="A1:L1"/>
    <mergeCell ref="A52:L52"/>
    <mergeCell ref="A51:K51"/>
    <mergeCell ref="C47:H47"/>
    <mergeCell ref="A42:L42"/>
    <mergeCell ref="A49:K49"/>
    <mergeCell ref="C46:H46"/>
    <mergeCell ref="B41:L41"/>
    <mergeCell ref="C48:H48"/>
    <mergeCell ref="C43:H43"/>
    <mergeCell ref="A44:L44"/>
    <mergeCell ref="C32:H32"/>
    <mergeCell ref="C34:H34"/>
    <mergeCell ref="B45:L45"/>
    <mergeCell ref="C33:H33"/>
    <mergeCell ref="A27:K27"/>
    <mergeCell ref="A2:L2"/>
    <mergeCell ref="B7:L7"/>
    <mergeCell ref="A8:L8"/>
    <mergeCell ref="C9:H9"/>
    <mergeCell ref="A17:K17"/>
    <mergeCell ref="A10:L10"/>
    <mergeCell ref="B11:L11"/>
    <mergeCell ref="C12:H12"/>
    <mergeCell ref="C13:H13"/>
    <mergeCell ref="C14:H14"/>
    <mergeCell ref="A15:K15"/>
    <mergeCell ref="A16:L16"/>
    <mergeCell ref="A40:L40"/>
    <mergeCell ref="C35:H35"/>
    <mergeCell ref="A39:K39"/>
    <mergeCell ref="A22:L22"/>
    <mergeCell ref="B23:L23"/>
    <mergeCell ref="A38:L38"/>
    <mergeCell ref="A37:K37"/>
    <mergeCell ref="C24:H24"/>
    <mergeCell ref="C25:H25"/>
    <mergeCell ref="C26:H26"/>
    <mergeCell ref="C30:H30"/>
    <mergeCell ref="C36:H36"/>
    <mergeCell ref="B28:L28"/>
    <mergeCell ref="C31:H31"/>
    <mergeCell ref="C21:H21"/>
    <mergeCell ref="B19:L19"/>
    <mergeCell ref="C29:H29"/>
    <mergeCell ref="A20:L20"/>
  </mergeCells>
  <pageMargins left="0.39370078740157483" right="0.27559055118110237" top="0.31496062992125984" bottom="0.74803149606299213" header="0.31496062992125984" footer="0.31496062992125984"/>
  <pageSetup paperSize="9" scale="58" fitToHeight="0" orientation="portrait" r:id="rId1"/>
  <headerFooter alignWithMargins="0">
    <oddFooter>&amp;R&amp;P / &amp;N</oddFooter>
  </headerFooter>
  <ignoredErrors>
    <ignoredError sqref="B14"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45"/>
  <sheetViews>
    <sheetView showGridLines="0" view="pageBreakPreview" zoomScaleNormal="100" zoomScaleSheetLayoutView="100" workbookViewId="0">
      <selection activeCell="H23" sqref="H23"/>
    </sheetView>
  </sheetViews>
  <sheetFormatPr defaultColWidth="9.28515625" defaultRowHeight="12.75" x14ac:dyDescent="0.2"/>
  <cols>
    <col min="1" max="1" width="9.28515625" style="9"/>
    <col min="2" max="2" width="12.140625" style="9" customWidth="1"/>
    <col min="3" max="3" width="9.28515625" style="9"/>
    <col min="4" max="4" width="11" style="9" customWidth="1"/>
    <col min="5" max="257" width="9.28515625" style="9"/>
    <col min="258" max="258" width="12.140625" style="9" customWidth="1"/>
    <col min="259" max="259" width="9.28515625" style="9"/>
    <col min="260" max="260" width="11" style="9" customWidth="1"/>
    <col min="261" max="513" width="9.28515625" style="9"/>
    <col min="514" max="514" width="12.140625" style="9" customWidth="1"/>
    <col min="515" max="515" width="9.28515625" style="9"/>
    <col min="516" max="516" width="11" style="9" customWidth="1"/>
    <col min="517" max="769" width="9.28515625" style="9"/>
    <col min="770" max="770" width="12.140625" style="9" customWidth="1"/>
    <col min="771" max="771" width="9.28515625" style="9"/>
    <col min="772" max="772" width="11" style="9" customWidth="1"/>
    <col min="773" max="1025" width="9.28515625" style="9"/>
    <col min="1026" max="1026" width="12.140625" style="9" customWidth="1"/>
    <col min="1027" max="1027" width="9.28515625" style="9"/>
    <col min="1028" max="1028" width="11" style="9" customWidth="1"/>
    <col min="1029" max="1281" width="9.28515625" style="9"/>
    <col min="1282" max="1282" width="12.140625" style="9" customWidth="1"/>
    <col min="1283" max="1283" width="9.28515625" style="9"/>
    <col min="1284" max="1284" width="11" style="9" customWidth="1"/>
    <col min="1285" max="1537" width="9.28515625" style="9"/>
    <col min="1538" max="1538" width="12.140625" style="9" customWidth="1"/>
    <col min="1539" max="1539" width="9.28515625" style="9"/>
    <col min="1540" max="1540" width="11" style="9" customWidth="1"/>
    <col min="1541" max="1793" width="9.28515625" style="9"/>
    <col min="1794" max="1794" width="12.140625" style="9" customWidth="1"/>
    <col min="1795" max="1795" width="9.28515625" style="9"/>
    <col min="1796" max="1796" width="11" style="9" customWidth="1"/>
    <col min="1797" max="2049" width="9.28515625" style="9"/>
    <col min="2050" max="2050" width="12.140625" style="9" customWidth="1"/>
    <col min="2051" max="2051" width="9.28515625" style="9"/>
    <col min="2052" max="2052" width="11" style="9" customWidth="1"/>
    <col min="2053" max="2305" width="9.28515625" style="9"/>
    <col min="2306" max="2306" width="12.140625" style="9" customWidth="1"/>
    <col min="2307" max="2307" width="9.28515625" style="9"/>
    <col min="2308" max="2308" width="11" style="9" customWidth="1"/>
    <col min="2309" max="2561" width="9.28515625" style="9"/>
    <col min="2562" max="2562" width="12.140625" style="9" customWidth="1"/>
    <col min="2563" max="2563" width="9.28515625" style="9"/>
    <col min="2564" max="2564" width="11" style="9" customWidth="1"/>
    <col min="2565" max="2817" width="9.28515625" style="9"/>
    <col min="2818" max="2818" width="12.140625" style="9" customWidth="1"/>
    <col min="2819" max="2819" width="9.28515625" style="9"/>
    <col min="2820" max="2820" width="11" style="9" customWidth="1"/>
    <col min="2821" max="3073" width="9.28515625" style="9"/>
    <col min="3074" max="3074" width="12.140625" style="9" customWidth="1"/>
    <col min="3075" max="3075" width="9.28515625" style="9"/>
    <col min="3076" max="3076" width="11" style="9" customWidth="1"/>
    <col min="3077" max="3329" width="9.28515625" style="9"/>
    <col min="3330" max="3330" width="12.140625" style="9" customWidth="1"/>
    <col min="3331" max="3331" width="9.28515625" style="9"/>
    <col min="3332" max="3332" width="11" style="9" customWidth="1"/>
    <col min="3333" max="3585" width="9.28515625" style="9"/>
    <col min="3586" max="3586" width="12.140625" style="9" customWidth="1"/>
    <col min="3587" max="3587" width="9.28515625" style="9"/>
    <col min="3588" max="3588" width="11" style="9" customWidth="1"/>
    <col min="3589" max="3841" width="9.28515625" style="9"/>
    <col min="3842" max="3842" width="12.140625" style="9" customWidth="1"/>
    <col min="3843" max="3843" width="9.28515625" style="9"/>
    <col min="3844" max="3844" width="11" style="9" customWidth="1"/>
    <col min="3845" max="4097" width="9.28515625" style="9"/>
    <col min="4098" max="4098" width="12.140625" style="9" customWidth="1"/>
    <col min="4099" max="4099" width="9.28515625" style="9"/>
    <col min="4100" max="4100" width="11" style="9" customWidth="1"/>
    <col min="4101" max="4353" width="9.28515625" style="9"/>
    <col min="4354" max="4354" width="12.140625" style="9" customWidth="1"/>
    <col min="4355" max="4355" width="9.28515625" style="9"/>
    <col min="4356" max="4356" width="11" style="9" customWidth="1"/>
    <col min="4357" max="4609" width="9.28515625" style="9"/>
    <col min="4610" max="4610" width="12.140625" style="9" customWidth="1"/>
    <col min="4611" max="4611" width="9.28515625" style="9"/>
    <col min="4612" max="4612" width="11" style="9" customWidth="1"/>
    <col min="4613" max="4865" width="9.28515625" style="9"/>
    <col min="4866" max="4866" width="12.140625" style="9" customWidth="1"/>
    <col min="4867" max="4867" width="9.28515625" style="9"/>
    <col min="4868" max="4868" width="11" style="9" customWidth="1"/>
    <col min="4869" max="5121" width="9.28515625" style="9"/>
    <col min="5122" max="5122" width="12.140625" style="9" customWidth="1"/>
    <col min="5123" max="5123" width="9.28515625" style="9"/>
    <col min="5124" max="5124" width="11" style="9" customWidth="1"/>
    <col min="5125" max="5377" width="9.28515625" style="9"/>
    <col min="5378" max="5378" width="12.140625" style="9" customWidth="1"/>
    <col min="5379" max="5379" width="9.28515625" style="9"/>
    <col min="5380" max="5380" width="11" style="9" customWidth="1"/>
    <col min="5381" max="5633" width="9.28515625" style="9"/>
    <col min="5634" max="5634" width="12.140625" style="9" customWidth="1"/>
    <col min="5635" max="5635" width="9.28515625" style="9"/>
    <col min="5636" max="5636" width="11" style="9" customWidth="1"/>
    <col min="5637" max="5889" width="9.28515625" style="9"/>
    <col min="5890" max="5890" width="12.140625" style="9" customWidth="1"/>
    <col min="5891" max="5891" width="9.28515625" style="9"/>
    <col min="5892" max="5892" width="11" style="9" customWidth="1"/>
    <col min="5893" max="6145" width="9.28515625" style="9"/>
    <col min="6146" max="6146" width="12.140625" style="9" customWidth="1"/>
    <col min="6147" max="6147" width="9.28515625" style="9"/>
    <col min="6148" max="6148" width="11" style="9" customWidth="1"/>
    <col min="6149" max="6401" width="9.28515625" style="9"/>
    <col min="6402" max="6402" width="12.140625" style="9" customWidth="1"/>
    <col min="6403" max="6403" width="9.28515625" style="9"/>
    <col min="6404" max="6404" width="11" style="9" customWidth="1"/>
    <col min="6405" max="6657" width="9.28515625" style="9"/>
    <col min="6658" max="6658" width="12.140625" style="9" customWidth="1"/>
    <col min="6659" max="6659" width="9.28515625" style="9"/>
    <col min="6660" max="6660" width="11" style="9" customWidth="1"/>
    <col min="6661" max="6913" width="9.28515625" style="9"/>
    <col min="6914" max="6914" width="12.140625" style="9" customWidth="1"/>
    <col min="6915" max="6915" width="9.28515625" style="9"/>
    <col min="6916" max="6916" width="11" style="9" customWidth="1"/>
    <col min="6917" max="7169" width="9.28515625" style="9"/>
    <col min="7170" max="7170" width="12.140625" style="9" customWidth="1"/>
    <col min="7171" max="7171" width="9.28515625" style="9"/>
    <col min="7172" max="7172" width="11" style="9" customWidth="1"/>
    <col min="7173" max="7425" width="9.28515625" style="9"/>
    <col min="7426" max="7426" width="12.140625" style="9" customWidth="1"/>
    <col min="7427" max="7427" width="9.28515625" style="9"/>
    <col min="7428" max="7428" width="11" style="9" customWidth="1"/>
    <col min="7429" max="7681" width="9.28515625" style="9"/>
    <col min="7682" max="7682" width="12.140625" style="9" customWidth="1"/>
    <col min="7683" max="7683" width="9.28515625" style="9"/>
    <col min="7684" max="7684" width="11" style="9" customWidth="1"/>
    <col min="7685" max="7937" width="9.28515625" style="9"/>
    <col min="7938" max="7938" width="12.140625" style="9" customWidth="1"/>
    <col min="7939" max="7939" width="9.28515625" style="9"/>
    <col min="7940" max="7940" width="11" style="9" customWidth="1"/>
    <col min="7941" max="8193" width="9.28515625" style="9"/>
    <col min="8194" max="8194" width="12.140625" style="9" customWidth="1"/>
    <col min="8195" max="8195" width="9.28515625" style="9"/>
    <col min="8196" max="8196" width="11" style="9" customWidth="1"/>
    <col min="8197" max="8449" width="9.28515625" style="9"/>
    <col min="8450" max="8450" width="12.140625" style="9" customWidth="1"/>
    <col min="8451" max="8451" width="9.28515625" style="9"/>
    <col min="8452" max="8452" width="11" style="9" customWidth="1"/>
    <col min="8453" max="8705" width="9.28515625" style="9"/>
    <col min="8706" max="8706" width="12.140625" style="9" customWidth="1"/>
    <col min="8707" max="8707" width="9.28515625" style="9"/>
    <col min="8708" max="8708" width="11" style="9" customWidth="1"/>
    <col min="8709" max="8961" width="9.28515625" style="9"/>
    <col min="8962" max="8962" width="12.140625" style="9" customWidth="1"/>
    <col min="8963" max="8963" width="9.28515625" style="9"/>
    <col min="8964" max="8964" width="11" style="9" customWidth="1"/>
    <col min="8965" max="9217" width="9.28515625" style="9"/>
    <col min="9218" max="9218" width="12.140625" style="9" customWidth="1"/>
    <col min="9219" max="9219" width="9.28515625" style="9"/>
    <col min="9220" max="9220" width="11" style="9" customWidth="1"/>
    <col min="9221" max="9473" width="9.28515625" style="9"/>
    <col min="9474" max="9474" width="12.140625" style="9" customWidth="1"/>
    <col min="9475" max="9475" width="9.28515625" style="9"/>
    <col min="9476" max="9476" width="11" style="9" customWidth="1"/>
    <col min="9477" max="9729" width="9.28515625" style="9"/>
    <col min="9730" max="9730" width="12.140625" style="9" customWidth="1"/>
    <col min="9731" max="9731" width="9.28515625" style="9"/>
    <col min="9732" max="9732" width="11" style="9" customWidth="1"/>
    <col min="9733" max="9985" width="9.28515625" style="9"/>
    <col min="9986" max="9986" width="12.140625" style="9" customWidth="1"/>
    <col min="9987" max="9987" width="9.28515625" style="9"/>
    <col min="9988" max="9988" width="11" style="9" customWidth="1"/>
    <col min="9989" max="10241" width="9.28515625" style="9"/>
    <col min="10242" max="10242" width="12.140625" style="9" customWidth="1"/>
    <col min="10243" max="10243" width="9.28515625" style="9"/>
    <col min="10244" max="10244" width="11" style="9" customWidth="1"/>
    <col min="10245" max="10497" width="9.28515625" style="9"/>
    <col min="10498" max="10498" width="12.140625" style="9" customWidth="1"/>
    <col min="10499" max="10499" width="9.28515625" style="9"/>
    <col min="10500" max="10500" width="11" style="9" customWidth="1"/>
    <col min="10501" max="10753" width="9.28515625" style="9"/>
    <col min="10754" max="10754" width="12.140625" style="9" customWidth="1"/>
    <col min="10755" max="10755" width="9.28515625" style="9"/>
    <col min="10756" max="10756" width="11" style="9" customWidth="1"/>
    <col min="10757" max="11009" width="9.28515625" style="9"/>
    <col min="11010" max="11010" width="12.140625" style="9" customWidth="1"/>
    <col min="11011" max="11011" width="9.28515625" style="9"/>
    <col min="11012" max="11012" width="11" style="9" customWidth="1"/>
    <col min="11013" max="11265" width="9.28515625" style="9"/>
    <col min="11266" max="11266" width="12.140625" style="9" customWidth="1"/>
    <col min="11267" max="11267" width="9.28515625" style="9"/>
    <col min="11268" max="11268" width="11" style="9" customWidth="1"/>
    <col min="11269" max="11521" width="9.28515625" style="9"/>
    <col min="11522" max="11522" width="12.140625" style="9" customWidth="1"/>
    <col min="11523" max="11523" width="9.28515625" style="9"/>
    <col min="11524" max="11524" width="11" style="9" customWidth="1"/>
    <col min="11525" max="11777" width="9.28515625" style="9"/>
    <col min="11778" max="11778" width="12.140625" style="9" customWidth="1"/>
    <col min="11779" max="11779" width="9.28515625" style="9"/>
    <col min="11780" max="11780" width="11" style="9" customWidth="1"/>
    <col min="11781" max="12033" width="9.28515625" style="9"/>
    <col min="12034" max="12034" width="12.140625" style="9" customWidth="1"/>
    <col min="12035" max="12035" width="9.28515625" style="9"/>
    <col min="12036" max="12036" width="11" style="9" customWidth="1"/>
    <col min="12037" max="12289" width="9.28515625" style="9"/>
    <col min="12290" max="12290" width="12.140625" style="9" customWidth="1"/>
    <col min="12291" max="12291" width="9.28515625" style="9"/>
    <col min="12292" max="12292" width="11" style="9" customWidth="1"/>
    <col min="12293" max="12545" width="9.28515625" style="9"/>
    <col min="12546" max="12546" width="12.140625" style="9" customWidth="1"/>
    <col min="12547" max="12547" width="9.28515625" style="9"/>
    <col min="12548" max="12548" width="11" style="9" customWidth="1"/>
    <col min="12549" max="12801" width="9.28515625" style="9"/>
    <col min="12802" max="12802" width="12.140625" style="9" customWidth="1"/>
    <col min="12803" max="12803" width="9.28515625" style="9"/>
    <col min="12804" max="12804" width="11" style="9" customWidth="1"/>
    <col min="12805" max="13057" width="9.28515625" style="9"/>
    <col min="13058" max="13058" width="12.140625" style="9" customWidth="1"/>
    <col min="13059" max="13059" width="9.28515625" style="9"/>
    <col min="13060" max="13060" width="11" style="9" customWidth="1"/>
    <col min="13061" max="13313" width="9.28515625" style="9"/>
    <col min="13314" max="13314" width="12.140625" style="9" customWidth="1"/>
    <col min="13315" max="13315" width="9.28515625" style="9"/>
    <col min="13316" max="13316" width="11" style="9" customWidth="1"/>
    <col min="13317" max="13569" width="9.28515625" style="9"/>
    <col min="13570" max="13570" width="12.140625" style="9" customWidth="1"/>
    <col min="13571" max="13571" width="9.28515625" style="9"/>
    <col min="13572" max="13572" width="11" style="9" customWidth="1"/>
    <col min="13573" max="13825" width="9.28515625" style="9"/>
    <col min="13826" max="13826" width="12.140625" style="9" customWidth="1"/>
    <col min="13827" max="13827" width="9.28515625" style="9"/>
    <col min="13828" max="13828" width="11" style="9" customWidth="1"/>
    <col min="13829" max="14081" width="9.28515625" style="9"/>
    <col min="14082" max="14082" width="12.140625" style="9" customWidth="1"/>
    <col min="14083" max="14083" width="9.28515625" style="9"/>
    <col min="14084" max="14084" width="11" style="9" customWidth="1"/>
    <col min="14085" max="14337" width="9.28515625" style="9"/>
    <col min="14338" max="14338" width="12.140625" style="9" customWidth="1"/>
    <col min="14339" max="14339" width="9.28515625" style="9"/>
    <col min="14340" max="14340" width="11" style="9" customWidth="1"/>
    <col min="14341" max="14593" width="9.28515625" style="9"/>
    <col min="14594" max="14594" width="12.140625" style="9" customWidth="1"/>
    <col min="14595" max="14595" width="9.28515625" style="9"/>
    <col min="14596" max="14596" width="11" style="9" customWidth="1"/>
    <col min="14597" max="14849" width="9.28515625" style="9"/>
    <col min="14850" max="14850" width="12.140625" style="9" customWidth="1"/>
    <col min="14851" max="14851" width="9.28515625" style="9"/>
    <col min="14852" max="14852" width="11" style="9" customWidth="1"/>
    <col min="14853" max="15105" width="9.28515625" style="9"/>
    <col min="15106" max="15106" width="12.140625" style="9" customWidth="1"/>
    <col min="15107" max="15107" width="9.28515625" style="9"/>
    <col min="15108" max="15108" width="11" style="9" customWidth="1"/>
    <col min="15109" max="15361" width="9.28515625" style="9"/>
    <col min="15362" max="15362" width="12.140625" style="9" customWidth="1"/>
    <col min="15363" max="15363" width="9.28515625" style="9"/>
    <col min="15364" max="15364" width="11" style="9" customWidth="1"/>
    <col min="15365" max="15617" width="9.28515625" style="9"/>
    <col min="15618" max="15618" width="12.140625" style="9" customWidth="1"/>
    <col min="15619" max="15619" width="9.28515625" style="9"/>
    <col min="15620" max="15620" width="11" style="9" customWidth="1"/>
    <col min="15621" max="15873" width="9.28515625" style="9"/>
    <col min="15874" max="15874" width="12.140625" style="9" customWidth="1"/>
    <col min="15875" max="15875" width="9.28515625" style="9"/>
    <col min="15876" max="15876" width="11" style="9" customWidth="1"/>
    <col min="15877" max="16129" width="9.28515625" style="9"/>
    <col min="16130" max="16130" width="12.140625" style="9" customWidth="1"/>
    <col min="16131" max="16131" width="9.28515625" style="9"/>
    <col min="16132" max="16132" width="11" style="9" customWidth="1"/>
    <col min="16133" max="16384" width="9.28515625" style="9"/>
  </cols>
  <sheetData>
    <row r="4" spans="1:10" ht="15" x14ac:dyDescent="0.25">
      <c r="B4" s="164" t="s">
        <v>76</v>
      </c>
      <c r="C4" s="165" t="str">
        <f>CONCATENATE("         PREFEITURA MUNICIPAL DE ",'PO - AVENIDA JONAS PINHEIRO'!C3)</f>
        <v xml:space="preserve">         PREFEITURA MUNICIPAL DE APIACÁS - MT</v>
      </c>
      <c r="D4" s="165"/>
      <c r="E4" s="165"/>
      <c r="F4" s="165"/>
      <c r="G4" s="165"/>
      <c r="H4" s="165"/>
      <c r="I4" s="165"/>
    </row>
    <row r="11" spans="1:10" ht="21" x14ac:dyDescent="0.25">
      <c r="A11" s="275" t="s">
        <v>77</v>
      </c>
      <c r="B11" s="275"/>
      <c r="C11" s="275"/>
      <c r="D11" s="275"/>
      <c r="E11" s="275"/>
      <c r="F11" s="275"/>
      <c r="G11" s="275"/>
      <c r="H11" s="275"/>
      <c r="I11" s="275"/>
      <c r="J11" s="275"/>
    </row>
    <row r="12" spans="1:10" ht="15.75" x14ac:dyDescent="0.25">
      <c r="A12" s="276"/>
      <c r="B12" s="276"/>
      <c r="C12" s="276"/>
      <c r="D12" s="276"/>
      <c r="E12" s="276"/>
      <c r="F12" s="276"/>
      <c r="G12" s="276"/>
      <c r="H12" s="276"/>
      <c r="I12" s="276"/>
      <c r="J12" s="276"/>
    </row>
    <row r="14" spans="1:10" ht="14.25" x14ac:dyDescent="0.2">
      <c r="A14" s="166"/>
      <c r="B14" s="166"/>
      <c r="C14" s="166"/>
      <c r="D14" s="166"/>
      <c r="E14" s="166"/>
      <c r="F14" s="166"/>
      <c r="G14" s="166"/>
      <c r="H14" s="166"/>
      <c r="I14" s="166"/>
      <c r="J14" s="166"/>
    </row>
    <row r="15" spans="1:10" ht="42" customHeight="1" x14ac:dyDescent="0.2">
      <c r="A15" s="277" t="str">
        <f>CONCATENATE("OBRA ELÉTRICA DE MELHORIA EM I.P. - ",'PO - AVENIDA JONAS PINHEIRO'!C5)</f>
        <v>OBRA ELÉTRICA DE MELHORIA EM I.P. - AVENIDA JONAS PINHEIRO</v>
      </c>
      <c r="B15" s="277"/>
      <c r="C15" s="277"/>
      <c r="D15" s="277"/>
      <c r="E15" s="277"/>
      <c r="F15" s="277"/>
      <c r="G15" s="277"/>
      <c r="H15" s="277"/>
      <c r="I15" s="277"/>
      <c r="J15" s="277"/>
    </row>
    <row r="16" spans="1:10" ht="16.149999999999999" customHeight="1" x14ac:dyDescent="0.2">
      <c r="A16" s="166" t="s">
        <v>78</v>
      </c>
      <c r="B16" s="166"/>
      <c r="C16" s="166"/>
      <c r="D16" s="167">
        <v>5.7000000000000002E-2</v>
      </c>
      <c r="E16" s="166" t="s">
        <v>35</v>
      </c>
      <c r="F16" s="166"/>
      <c r="G16" s="166"/>
      <c r="H16" s="166"/>
      <c r="I16" s="166"/>
      <c r="J16" s="167"/>
    </row>
    <row r="17" spans="1:10" ht="14.25" x14ac:dyDescent="0.2">
      <c r="A17" s="166" t="s">
        <v>79</v>
      </c>
      <c r="B17" s="166"/>
      <c r="C17" s="166"/>
      <c r="D17" s="167">
        <v>0.03</v>
      </c>
      <c r="E17" s="166" t="s">
        <v>80</v>
      </c>
      <c r="F17" s="166"/>
      <c r="G17" s="166"/>
      <c r="H17" s="166"/>
      <c r="I17" s="166"/>
      <c r="J17" s="167"/>
    </row>
    <row r="18" spans="1:10" ht="14.25" x14ac:dyDescent="0.2">
      <c r="A18" s="166" t="s">
        <v>81</v>
      </c>
      <c r="B18" s="166"/>
      <c r="C18" s="166"/>
      <c r="D18" s="167">
        <v>1.7749999999999998E-2</v>
      </c>
      <c r="E18" s="166" t="s">
        <v>82</v>
      </c>
      <c r="F18" s="166"/>
      <c r="G18" s="166"/>
      <c r="H18" s="166"/>
      <c r="I18" s="166"/>
      <c r="J18" s="167"/>
    </row>
    <row r="19" spans="1:10" ht="14.25" x14ac:dyDescent="0.2">
      <c r="A19" s="166" t="s">
        <v>83</v>
      </c>
      <c r="B19" s="166"/>
      <c r="C19" s="166"/>
      <c r="D19" s="167">
        <v>6.4399999999999999E-2</v>
      </c>
      <c r="E19" s="166" t="s">
        <v>36</v>
      </c>
      <c r="F19" s="166"/>
      <c r="G19" s="166"/>
      <c r="H19" s="166"/>
      <c r="I19" s="166"/>
      <c r="J19" s="167"/>
    </row>
    <row r="20" spans="1:10" ht="14.25" x14ac:dyDescent="0.2">
      <c r="A20" s="166" t="s">
        <v>30</v>
      </c>
      <c r="B20" s="166"/>
      <c r="C20" s="166"/>
      <c r="D20" s="167">
        <v>6.4999999999999997E-3</v>
      </c>
      <c r="E20" s="166" t="s">
        <v>84</v>
      </c>
      <c r="F20" s="166"/>
      <c r="G20" s="166"/>
      <c r="H20" s="166"/>
      <c r="I20" s="166"/>
      <c r="J20" s="167"/>
    </row>
    <row r="21" spans="1:10" ht="14.25" x14ac:dyDescent="0.2">
      <c r="A21" s="166" t="s">
        <v>85</v>
      </c>
      <c r="B21" s="166"/>
      <c r="C21" s="166"/>
      <c r="D21" s="167">
        <v>0.03</v>
      </c>
      <c r="E21" s="166" t="s">
        <v>84</v>
      </c>
      <c r="F21" s="166"/>
      <c r="G21" s="166"/>
      <c r="H21" s="166"/>
      <c r="I21" s="166"/>
      <c r="J21" s="167"/>
    </row>
    <row r="22" spans="1:10" ht="14.25" x14ac:dyDescent="0.2">
      <c r="A22" s="168" t="s">
        <v>31</v>
      </c>
      <c r="D22" s="167">
        <v>0.02</v>
      </c>
      <c r="E22" s="166" t="s">
        <v>84</v>
      </c>
      <c r="J22" s="167"/>
    </row>
    <row r="23" spans="1:10" x14ac:dyDescent="0.2">
      <c r="A23" s="169"/>
      <c r="B23" s="170"/>
      <c r="C23" s="171"/>
      <c r="D23" s="171"/>
      <c r="E23" s="171"/>
      <c r="F23" s="170"/>
      <c r="G23" s="170"/>
    </row>
    <row r="24" spans="1:10" x14ac:dyDescent="0.2">
      <c r="A24" s="172" t="s">
        <v>86</v>
      </c>
      <c r="B24" s="170"/>
      <c r="C24" s="171"/>
      <c r="D24" s="171"/>
      <c r="E24" s="171"/>
      <c r="F24" s="170"/>
      <c r="G24" s="170"/>
    </row>
    <row r="25" spans="1:10" x14ac:dyDescent="0.2">
      <c r="A25" s="173" t="s">
        <v>87</v>
      </c>
      <c r="B25" s="170"/>
      <c r="C25" s="171"/>
      <c r="D25" s="171"/>
      <c r="E25" s="171"/>
      <c r="F25" s="170"/>
      <c r="G25" s="170"/>
    </row>
    <row r="26" spans="1:10" x14ac:dyDescent="0.2">
      <c r="A26" s="169"/>
      <c r="B26" s="170"/>
      <c r="C26" s="171"/>
      <c r="D26" s="171"/>
      <c r="E26" s="171"/>
      <c r="F26" s="170"/>
      <c r="G26" s="170"/>
    </row>
    <row r="27" spans="1:10" ht="14.25" x14ac:dyDescent="0.2">
      <c r="A27" s="166" t="s">
        <v>88</v>
      </c>
      <c r="B27" s="166" t="s">
        <v>89</v>
      </c>
      <c r="C27" s="166"/>
      <c r="D27" s="166"/>
      <c r="E27" s="166"/>
      <c r="F27" s="166"/>
      <c r="G27" s="166"/>
      <c r="H27" s="166"/>
      <c r="I27" s="166"/>
      <c r="J27" s="166"/>
    </row>
    <row r="28" spans="1:10" ht="14.25" x14ac:dyDescent="0.2">
      <c r="A28" s="166"/>
      <c r="B28" s="166"/>
      <c r="C28" s="166"/>
      <c r="D28" s="166"/>
      <c r="E28" s="166"/>
      <c r="F28" s="166"/>
      <c r="G28" s="166"/>
      <c r="H28" s="166"/>
      <c r="I28" s="166"/>
      <c r="J28" s="166"/>
    </row>
    <row r="29" spans="1:10" ht="15" x14ac:dyDescent="0.2">
      <c r="A29" s="174" t="s">
        <v>88</v>
      </c>
      <c r="B29" s="175">
        <f>((((1+D16)*(1+D17)*(1+D18)*(1+D19))/(1-(SUM(D20:D22))))-1)</f>
        <v>0.25001805076947559</v>
      </c>
      <c r="C29" s="166"/>
      <c r="D29" s="166"/>
      <c r="E29" s="176"/>
      <c r="F29" s="166"/>
      <c r="G29" s="166"/>
      <c r="H29" s="166"/>
      <c r="I29" s="166"/>
      <c r="J29" s="166"/>
    </row>
    <row r="30" spans="1:10" x14ac:dyDescent="0.2">
      <c r="A30" s="169"/>
      <c r="B30" s="170"/>
      <c r="C30" s="171"/>
      <c r="D30" s="171"/>
      <c r="E30" s="171"/>
      <c r="F30" s="170"/>
      <c r="G30" s="170"/>
    </row>
    <row r="31" spans="1:10" x14ac:dyDescent="0.2">
      <c r="A31" s="169"/>
      <c r="B31" s="170"/>
      <c r="C31" s="171"/>
      <c r="D31" s="171"/>
      <c r="E31" s="171"/>
      <c r="F31" s="170"/>
      <c r="G31" s="170"/>
    </row>
    <row r="32" spans="1:10" ht="13.15" x14ac:dyDescent="0.25">
      <c r="A32" s="278"/>
      <c r="B32" s="278"/>
      <c r="C32" s="278"/>
      <c r="D32" s="278"/>
      <c r="E32" s="278"/>
      <c r="F32" s="278"/>
      <c r="G32" s="278"/>
      <c r="H32" s="278"/>
      <c r="I32" s="278"/>
      <c r="J32" s="278"/>
    </row>
    <row r="33" spans="1:10" ht="13.15" x14ac:dyDescent="0.25">
      <c r="A33" s="169"/>
      <c r="B33" s="170"/>
      <c r="C33" s="171"/>
      <c r="D33" s="171"/>
      <c r="E33" s="171"/>
      <c r="F33" s="170"/>
      <c r="G33" s="170"/>
    </row>
    <row r="34" spans="1:10" ht="13.15" x14ac:dyDescent="0.25">
      <c r="A34" s="169"/>
      <c r="B34" s="170"/>
      <c r="C34" s="171"/>
      <c r="D34" s="171"/>
      <c r="E34" s="171"/>
      <c r="F34" s="170"/>
      <c r="G34" s="170"/>
    </row>
    <row r="35" spans="1:10" ht="13.15" x14ac:dyDescent="0.25">
      <c r="A35" s="169"/>
      <c r="B35" s="170"/>
      <c r="C35" s="171"/>
      <c r="D35" s="171"/>
      <c r="E35" s="171"/>
      <c r="F35" s="170"/>
      <c r="G35" s="170"/>
    </row>
    <row r="36" spans="1:10" ht="13.15" x14ac:dyDescent="0.25">
      <c r="A36" s="169"/>
      <c r="B36" s="170"/>
      <c r="C36" s="171"/>
      <c r="D36" s="171"/>
      <c r="E36" s="171"/>
      <c r="F36" s="170"/>
      <c r="G36" s="170"/>
    </row>
    <row r="37" spans="1:10" ht="13.15" x14ac:dyDescent="0.25">
      <c r="A37" s="279"/>
      <c r="B37" s="279"/>
      <c r="C37" s="279"/>
      <c r="D37" s="279"/>
      <c r="E37" s="279"/>
      <c r="F37" s="279"/>
      <c r="G37" s="279"/>
      <c r="H37" s="279"/>
      <c r="I37" s="279"/>
      <c r="J37" s="279"/>
    </row>
    <row r="38" spans="1:10" ht="13.15" x14ac:dyDescent="0.25">
      <c r="A38" s="274"/>
      <c r="B38" s="274"/>
      <c r="C38" s="274"/>
      <c r="D38" s="274"/>
      <c r="E38" s="274"/>
      <c r="F38" s="274"/>
      <c r="G38" s="274"/>
      <c r="H38" s="274"/>
      <c r="I38" s="274"/>
      <c r="J38" s="274"/>
    </row>
    <row r="39" spans="1:10" ht="13.15" x14ac:dyDescent="0.25">
      <c r="A39" s="274"/>
      <c r="B39" s="274"/>
      <c r="C39" s="274"/>
      <c r="D39" s="274"/>
      <c r="E39" s="274"/>
      <c r="F39" s="274"/>
      <c r="G39" s="274"/>
      <c r="H39" s="274"/>
      <c r="I39" s="274"/>
      <c r="J39" s="274"/>
    </row>
    <row r="40" spans="1:10" ht="13.15" x14ac:dyDescent="0.25">
      <c r="A40" s="274"/>
      <c r="B40" s="274"/>
      <c r="C40" s="274"/>
      <c r="D40" s="274"/>
      <c r="E40" s="274"/>
      <c r="F40" s="274"/>
      <c r="G40" s="274"/>
      <c r="H40" s="274"/>
      <c r="I40" s="274"/>
      <c r="J40" s="274"/>
    </row>
    <row r="43" spans="1:10" x14ac:dyDescent="0.2">
      <c r="A43" s="279"/>
      <c r="B43" s="279"/>
      <c r="C43" s="279"/>
      <c r="D43" s="279"/>
      <c r="E43" s="279"/>
      <c r="F43" s="279"/>
      <c r="G43" s="279"/>
      <c r="H43" s="279"/>
      <c r="I43" s="279"/>
      <c r="J43" s="279"/>
    </row>
    <row r="44" spans="1:10" x14ac:dyDescent="0.2">
      <c r="A44" s="274"/>
      <c r="B44" s="274"/>
      <c r="C44" s="274"/>
      <c r="D44" s="274"/>
      <c r="E44" s="274"/>
      <c r="F44" s="274"/>
      <c r="G44" s="274"/>
      <c r="H44" s="274"/>
      <c r="I44" s="274"/>
      <c r="J44" s="274"/>
    </row>
    <row r="45" spans="1:10" x14ac:dyDescent="0.2">
      <c r="A45" s="274"/>
      <c r="B45" s="274"/>
      <c r="C45" s="274"/>
      <c r="D45" s="274"/>
      <c r="E45" s="274"/>
      <c r="F45" s="274"/>
      <c r="G45" s="274"/>
      <c r="H45" s="274"/>
      <c r="I45" s="274"/>
      <c r="J45" s="274"/>
    </row>
  </sheetData>
  <mergeCells count="11">
    <mergeCell ref="A39:J39"/>
    <mergeCell ref="A40:J40"/>
    <mergeCell ref="A43:J43"/>
    <mergeCell ref="A44:J44"/>
    <mergeCell ref="A45:J45"/>
    <mergeCell ref="A38:J38"/>
    <mergeCell ref="A11:J11"/>
    <mergeCell ref="A12:J12"/>
    <mergeCell ref="A15:J15"/>
    <mergeCell ref="A32:J32"/>
    <mergeCell ref="A37:J37"/>
  </mergeCells>
  <printOptions horizontalCentered="1"/>
  <pageMargins left="0.51181102362204722" right="0.51181102362204722" top="0.78740157480314965" bottom="0.78740157480314965"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showGridLines="0" view="pageBreakPreview" zoomScaleNormal="85" zoomScaleSheetLayoutView="100" workbookViewId="0">
      <selection activeCell="D19" sqref="D19"/>
    </sheetView>
  </sheetViews>
  <sheetFormatPr defaultRowHeight="12.75" x14ac:dyDescent="0.2"/>
  <cols>
    <col min="1" max="1" width="8.85546875" style="6"/>
    <col min="2" max="2" width="31.7109375" style="6" customWidth="1"/>
    <col min="3" max="3" width="17.42578125" style="6" customWidth="1"/>
    <col min="4" max="4" width="15.42578125" style="6" customWidth="1"/>
    <col min="5" max="5" width="17" style="6" customWidth="1"/>
    <col min="6" max="6" width="13.7109375" style="6" customWidth="1"/>
    <col min="7" max="7" width="14.7109375" style="6" customWidth="1"/>
    <col min="8" max="247" width="8.85546875" style="6"/>
    <col min="248" max="248" width="39.5703125" style="6" customWidth="1"/>
    <col min="249" max="249" width="16.28515625" style="6" customWidth="1"/>
    <col min="250" max="258" width="13.7109375" style="6" customWidth="1"/>
    <col min="259" max="259" width="16.7109375" style="6" customWidth="1"/>
    <col min="260" max="503" width="8.85546875" style="6"/>
    <col min="504" max="504" width="39.5703125" style="6" customWidth="1"/>
    <col min="505" max="505" width="16.28515625" style="6" customWidth="1"/>
    <col min="506" max="514" width="13.7109375" style="6" customWidth="1"/>
    <col min="515" max="515" width="16.7109375" style="6" customWidth="1"/>
    <col min="516" max="759" width="8.85546875" style="6"/>
    <col min="760" max="760" width="39.5703125" style="6" customWidth="1"/>
    <col min="761" max="761" width="16.28515625" style="6" customWidth="1"/>
    <col min="762" max="770" width="13.7109375" style="6" customWidth="1"/>
    <col min="771" max="771" width="16.7109375" style="6" customWidth="1"/>
    <col min="772" max="1015" width="8.85546875" style="6"/>
    <col min="1016" max="1016" width="39.5703125" style="6" customWidth="1"/>
    <col min="1017" max="1017" width="16.28515625" style="6" customWidth="1"/>
    <col min="1018" max="1026" width="13.7109375" style="6" customWidth="1"/>
    <col min="1027" max="1027" width="16.7109375" style="6" customWidth="1"/>
    <col min="1028" max="1271" width="8.85546875" style="6"/>
    <col min="1272" max="1272" width="39.5703125" style="6" customWidth="1"/>
    <col min="1273" max="1273" width="16.28515625" style="6" customWidth="1"/>
    <col min="1274" max="1282" width="13.7109375" style="6" customWidth="1"/>
    <col min="1283" max="1283" width="16.7109375" style="6" customWidth="1"/>
    <col min="1284" max="1527" width="8.85546875" style="6"/>
    <col min="1528" max="1528" width="39.5703125" style="6" customWidth="1"/>
    <col min="1529" max="1529" width="16.28515625" style="6" customWidth="1"/>
    <col min="1530" max="1538" width="13.7109375" style="6" customWidth="1"/>
    <col min="1539" max="1539" width="16.7109375" style="6" customWidth="1"/>
    <col min="1540" max="1783" width="8.85546875" style="6"/>
    <col min="1784" max="1784" width="39.5703125" style="6" customWidth="1"/>
    <col min="1785" max="1785" width="16.28515625" style="6" customWidth="1"/>
    <col min="1786" max="1794" width="13.7109375" style="6" customWidth="1"/>
    <col min="1795" max="1795" width="16.7109375" style="6" customWidth="1"/>
    <col min="1796" max="2039" width="8.85546875" style="6"/>
    <col min="2040" max="2040" width="39.5703125" style="6" customWidth="1"/>
    <col min="2041" max="2041" width="16.28515625" style="6" customWidth="1"/>
    <col min="2042" max="2050" width="13.7109375" style="6" customWidth="1"/>
    <col min="2051" max="2051" width="16.7109375" style="6" customWidth="1"/>
    <col min="2052" max="2295" width="8.85546875" style="6"/>
    <col min="2296" max="2296" width="39.5703125" style="6" customWidth="1"/>
    <col min="2297" max="2297" width="16.28515625" style="6" customWidth="1"/>
    <col min="2298" max="2306" width="13.7109375" style="6" customWidth="1"/>
    <col min="2307" max="2307" width="16.7109375" style="6" customWidth="1"/>
    <col min="2308" max="2551" width="8.85546875" style="6"/>
    <col min="2552" max="2552" width="39.5703125" style="6" customWidth="1"/>
    <col min="2553" max="2553" width="16.28515625" style="6" customWidth="1"/>
    <col min="2554" max="2562" width="13.7109375" style="6" customWidth="1"/>
    <col min="2563" max="2563" width="16.7109375" style="6" customWidth="1"/>
    <col min="2564" max="2807" width="8.85546875" style="6"/>
    <col min="2808" max="2808" width="39.5703125" style="6" customWidth="1"/>
    <col min="2809" max="2809" width="16.28515625" style="6" customWidth="1"/>
    <col min="2810" max="2818" width="13.7109375" style="6" customWidth="1"/>
    <col min="2819" max="2819" width="16.7109375" style="6" customWidth="1"/>
    <col min="2820" max="3063" width="8.85546875" style="6"/>
    <col min="3064" max="3064" width="39.5703125" style="6" customWidth="1"/>
    <col min="3065" max="3065" width="16.28515625" style="6" customWidth="1"/>
    <col min="3066" max="3074" width="13.7109375" style="6" customWidth="1"/>
    <col min="3075" max="3075" width="16.7109375" style="6" customWidth="1"/>
    <col min="3076" max="3319" width="8.85546875" style="6"/>
    <col min="3320" max="3320" width="39.5703125" style="6" customWidth="1"/>
    <col min="3321" max="3321" width="16.28515625" style="6" customWidth="1"/>
    <col min="3322" max="3330" width="13.7109375" style="6" customWidth="1"/>
    <col min="3331" max="3331" width="16.7109375" style="6" customWidth="1"/>
    <col min="3332" max="3575" width="8.85546875" style="6"/>
    <col min="3576" max="3576" width="39.5703125" style="6" customWidth="1"/>
    <col min="3577" max="3577" width="16.28515625" style="6" customWidth="1"/>
    <col min="3578" max="3586" width="13.7109375" style="6" customWidth="1"/>
    <col min="3587" max="3587" width="16.7109375" style="6" customWidth="1"/>
    <col min="3588" max="3831" width="8.85546875" style="6"/>
    <col min="3832" max="3832" width="39.5703125" style="6" customWidth="1"/>
    <col min="3833" max="3833" width="16.28515625" style="6" customWidth="1"/>
    <col min="3834" max="3842" width="13.7109375" style="6" customWidth="1"/>
    <col min="3843" max="3843" width="16.7109375" style="6" customWidth="1"/>
    <col min="3844" max="4087" width="8.85546875" style="6"/>
    <col min="4088" max="4088" width="39.5703125" style="6" customWidth="1"/>
    <col min="4089" max="4089" width="16.28515625" style="6" customWidth="1"/>
    <col min="4090" max="4098" width="13.7109375" style="6" customWidth="1"/>
    <col min="4099" max="4099" width="16.7109375" style="6" customWidth="1"/>
    <col min="4100" max="4343" width="8.85546875" style="6"/>
    <col min="4344" max="4344" width="39.5703125" style="6" customWidth="1"/>
    <col min="4345" max="4345" width="16.28515625" style="6" customWidth="1"/>
    <col min="4346" max="4354" width="13.7109375" style="6" customWidth="1"/>
    <col min="4355" max="4355" width="16.7109375" style="6" customWidth="1"/>
    <col min="4356" max="4599" width="8.85546875" style="6"/>
    <col min="4600" max="4600" width="39.5703125" style="6" customWidth="1"/>
    <col min="4601" max="4601" width="16.28515625" style="6" customWidth="1"/>
    <col min="4602" max="4610" width="13.7109375" style="6" customWidth="1"/>
    <col min="4611" max="4611" width="16.7109375" style="6" customWidth="1"/>
    <col min="4612" max="4855" width="8.85546875" style="6"/>
    <col min="4856" max="4856" width="39.5703125" style="6" customWidth="1"/>
    <col min="4857" max="4857" width="16.28515625" style="6" customWidth="1"/>
    <col min="4858" max="4866" width="13.7109375" style="6" customWidth="1"/>
    <col min="4867" max="4867" width="16.7109375" style="6" customWidth="1"/>
    <col min="4868" max="5111" width="8.85546875" style="6"/>
    <col min="5112" max="5112" width="39.5703125" style="6" customWidth="1"/>
    <col min="5113" max="5113" width="16.28515625" style="6" customWidth="1"/>
    <col min="5114" max="5122" width="13.7109375" style="6" customWidth="1"/>
    <col min="5123" max="5123" width="16.7109375" style="6" customWidth="1"/>
    <col min="5124" max="5367" width="8.85546875" style="6"/>
    <col min="5368" max="5368" width="39.5703125" style="6" customWidth="1"/>
    <col min="5369" max="5369" width="16.28515625" style="6" customWidth="1"/>
    <col min="5370" max="5378" width="13.7109375" style="6" customWidth="1"/>
    <col min="5379" max="5379" width="16.7109375" style="6" customWidth="1"/>
    <col min="5380" max="5623" width="8.85546875" style="6"/>
    <col min="5624" max="5624" width="39.5703125" style="6" customWidth="1"/>
    <col min="5625" max="5625" width="16.28515625" style="6" customWidth="1"/>
    <col min="5626" max="5634" width="13.7109375" style="6" customWidth="1"/>
    <col min="5635" max="5635" width="16.7109375" style="6" customWidth="1"/>
    <col min="5636" max="5879" width="8.85546875" style="6"/>
    <col min="5880" max="5880" width="39.5703125" style="6" customWidth="1"/>
    <col min="5881" max="5881" width="16.28515625" style="6" customWidth="1"/>
    <col min="5882" max="5890" width="13.7109375" style="6" customWidth="1"/>
    <col min="5891" max="5891" width="16.7109375" style="6" customWidth="1"/>
    <col min="5892" max="6135" width="8.85546875" style="6"/>
    <col min="6136" max="6136" width="39.5703125" style="6" customWidth="1"/>
    <col min="6137" max="6137" width="16.28515625" style="6" customWidth="1"/>
    <col min="6138" max="6146" width="13.7109375" style="6" customWidth="1"/>
    <col min="6147" max="6147" width="16.7109375" style="6" customWidth="1"/>
    <col min="6148" max="6391" width="8.85546875" style="6"/>
    <col min="6392" max="6392" width="39.5703125" style="6" customWidth="1"/>
    <col min="6393" max="6393" width="16.28515625" style="6" customWidth="1"/>
    <col min="6394" max="6402" width="13.7109375" style="6" customWidth="1"/>
    <col min="6403" max="6403" width="16.7109375" style="6" customWidth="1"/>
    <col min="6404" max="6647" width="8.85546875" style="6"/>
    <col min="6648" max="6648" width="39.5703125" style="6" customWidth="1"/>
    <col min="6649" max="6649" width="16.28515625" style="6" customWidth="1"/>
    <col min="6650" max="6658" width="13.7109375" style="6" customWidth="1"/>
    <col min="6659" max="6659" width="16.7109375" style="6" customWidth="1"/>
    <col min="6660" max="6903" width="8.85546875" style="6"/>
    <col min="6904" max="6904" width="39.5703125" style="6" customWidth="1"/>
    <col min="6905" max="6905" width="16.28515625" style="6" customWidth="1"/>
    <col min="6906" max="6914" width="13.7109375" style="6" customWidth="1"/>
    <col min="6915" max="6915" width="16.7109375" style="6" customWidth="1"/>
    <col min="6916" max="7159" width="8.85546875" style="6"/>
    <col min="7160" max="7160" width="39.5703125" style="6" customWidth="1"/>
    <col min="7161" max="7161" width="16.28515625" style="6" customWidth="1"/>
    <col min="7162" max="7170" width="13.7109375" style="6" customWidth="1"/>
    <col min="7171" max="7171" width="16.7109375" style="6" customWidth="1"/>
    <col min="7172" max="7415" width="8.85546875" style="6"/>
    <col min="7416" max="7416" width="39.5703125" style="6" customWidth="1"/>
    <col min="7417" max="7417" width="16.28515625" style="6" customWidth="1"/>
    <col min="7418" max="7426" width="13.7109375" style="6" customWidth="1"/>
    <col min="7427" max="7427" width="16.7109375" style="6" customWidth="1"/>
    <col min="7428" max="7671" width="8.85546875" style="6"/>
    <col min="7672" max="7672" width="39.5703125" style="6" customWidth="1"/>
    <col min="7673" max="7673" width="16.28515625" style="6" customWidth="1"/>
    <col min="7674" max="7682" width="13.7109375" style="6" customWidth="1"/>
    <col min="7683" max="7683" width="16.7109375" style="6" customWidth="1"/>
    <col min="7684" max="7927" width="8.85546875" style="6"/>
    <col min="7928" max="7928" width="39.5703125" style="6" customWidth="1"/>
    <col min="7929" max="7929" width="16.28515625" style="6" customWidth="1"/>
    <col min="7930" max="7938" width="13.7109375" style="6" customWidth="1"/>
    <col min="7939" max="7939" width="16.7109375" style="6" customWidth="1"/>
    <col min="7940" max="8183" width="8.85546875" style="6"/>
    <col min="8184" max="8184" width="39.5703125" style="6" customWidth="1"/>
    <col min="8185" max="8185" width="16.28515625" style="6" customWidth="1"/>
    <col min="8186" max="8194" width="13.7109375" style="6" customWidth="1"/>
    <col min="8195" max="8195" width="16.7109375" style="6" customWidth="1"/>
    <col min="8196" max="8439" width="8.85546875" style="6"/>
    <col min="8440" max="8440" width="39.5703125" style="6" customWidth="1"/>
    <col min="8441" max="8441" width="16.28515625" style="6" customWidth="1"/>
    <col min="8442" max="8450" width="13.7109375" style="6" customWidth="1"/>
    <col min="8451" max="8451" width="16.7109375" style="6" customWidth="1"/>
    <col min="8452" max="8695" width="8.85546875" style="6"/>
    <col min="8696" max="8696" width="39.5703125" style="6" customWidth="1"/>
    <col min="8697" max="8697" width="16.28515625" style="6" customWidth="1"/>
    <col min="8698" max="8706" width="13.7109375" style="6" customWidth="1"/>
    <col min="8707" max="8707" width="16.7109375" style="6" customWidth="1"/>
    <col min="8708" max="8951" width="8.85546875" style="6"/>
    <col min="8952" max="8952" width="39.5703125" style="6" customWidth="1"/>
    <col min="8953" max="8953" width="16.28515625" style="6" customWidth="1"/>
    <col min="8954" max="8962" width="13.7109375" style="6" customWidth="1"/>
    <col min="8963" max="8963" width="16.7109375" style="6" customWidth="1"/>
    <col min="8964" max="9207" width="8.85546875" style="6"/>
    <col min="9208" max="9208" width="39.5703125" style="6" customWidth="1"/>
    <col min="9209" max="9209" width="16.28515625" style="6" customWidth="1"/>
    <col min="9210" max="9218" width="13.7109375" style="6" customWidth="1"/>
    <col min="9219" max="9219" width="16.7109375" style="6" customWidth="1"/>
    <col min="9220" max="9463" width="8.85546875" style="6"/>
    <col min="9464" max="9464" width="39.5703125" style="6" customWidth="1"/>
    <col min="9465" max="9465" width="16.28515625" style="6" customWidth="1"/>
    <col min="9466" max="9474" width="13.7109375" style="6" customWidth="1"/>
    <col min="9475" max="9475" width="16.7109375" style="6" customWidth="1"/>
    <col min="9476" max="9719" width="8.85546875" style="6"/>
    <col min="9720" max="9720" width="39.5703125" style="6" customWidth="1"/>
    <col min="9721" max="9721" width="16.28515625" style="6" customWidth="1"/>
    <col min="9722" max="9730" width="13.7109375" style="6" customWidth="1"/>
    <col min="9731" max="9731" width="16.7109375" style="6" customWidth="1"/>
    <col min="9732" max="9975" width="8.85546875" style="6"/>
    <col min="9976" max="9976" width="39.5703125" style="6" customWidth="1"/>
    <col min="9977" max="9977" width="16.28515625" style="6" customWidth="1"/>
    <col min="9978" max="9986" width="13.7109375" style="6" customWidth="1"/>
    <col min="9987" max="9987" width="16.7109375" style="6" customWidth="1"/>
    <col min="9988" max="10231" width="8.85546875" style="6"/>
    <col min="10232" max="10232" width="39.5703125" style="6" customWidth="1"/>
    <col min="10233" max="10233" width="16.28515625" style="6" customWidth="1"/>
    <col min="10234" max="10242" width="13.7109375" style="6" customWidth="1"/>
    <col min="10243" max="10243" width="16.7109375" style="6" customWidth="1"/>
    <col min="10244" max="10487" width="8.85546875" style="6"/>
    <col min="10488" max="10488" width="39.5703125" style="6" customWidth="1"/>
    <col min="10489" max="10489" width="16.28515625" style="6" customWidth="1"/>
    <col min="10490" max="10498" width="13.7109375" style="6" customWidth="1"/>
    <col min="10499" max="10499" width="16.7109375" style="6" customWidth="1"/>
    <col min="10500" max="10743" width="8.85546875" style="6"/>
    <col min="10744" max="10744" width="39.5703125" style="6" customWidth="1"/>
    <col min="10745" max="10745" width="16.28515625" style="6" customWidth="1"/>
    <col min="10746" max="10754" width="13.7109375" style="6" customWidth="1"/>
    <col min="10755" max="10755" width="16.7109375" style="6" customWidth="1"/>
    <col min="10756" max="10999" width="8.85546875" style="6"/>
    <col min="11000" max="11000" width="39.5703125" style="6" customWidth="1"/>
    <col min="11001" max="11001" width="16.28515625" style="6" customWidth="1"/>
    <col min="11002" max="11010" width="13.7109375" style="6" customWidth="1"/>
    <col min="11011" max="11011" width="16.7109375" style="6" customWidth="1"/>
    <col min="11012" max="11255" width="8.85546875" style="6"/>
    <col min="11256" max="11256" width="39.5703125" style="6" customWidth="1"/>
    <col min="11257" max="11257" width="16.28515625" style="6" customWidth="1"/>
    <col min="11258" max="11266" width="13.7109375" style="6" customWidth="1"/>
    <col min="11267" max="11267" width="16.7109375" style="6" customWidth="1"/>
    <col min="11268" max="11511" width="8.85546875" style="6"/>
    <col min="11512" max="11512" width="39.5703125" style="6" customWidth="1"/>
    <col min="11513" max="11513" width="16.28515625" style="6" customWidth="1"/>
    <col min="11514" max="11522" width="13.7109375" style="6" customWidth="1"/>
    <col min="11523" max="11523" width="16.7109375" style="6" customWidth="1"/>
    <col min="11524" max="11767" width="8.85546875" style="6"/>
    <col min="11768" max="11768" width="39.5703125" style="6" customWidth="1"/>
    <col min="11769" max="11769" width="16.28515625" style="6" customWidth="1"/>
    <col min="11770" max="11778" width="13.7109375" style="6" customWidth="1"/>
    <col min="11779" max="11779" width="16.7109375" style="6" customWidth="1"/>
    <col min="11780" max="12023" width="8.85546875" style="6"/>
    <col min="12024" max="12024" width="39.5703125" style="6" customWidth="1"/>
    <col min="12025" max="12025" width="16.28515625" style="6" customWidth="1"/>
    <col min="12026" max="12034" width="13.7109375" style="6" customWidth="1"/>
    <col min="12035" max="12035" width="16.7109375" style="6" customWidth="1"/>
    <col min="12036" max="12279" width="8.85546875" style="6"/>
    <col min="12280" max="12280" width="39.5703125" style="6" customWidth="1"/>
    <col min="12281" max="12281" width="16.28515625" style="6" customWidth="1"/>
    <col min="12282" max="12290" width="13.7109375" style="6" customWidth="1"/>
    <col min="12291" max="12291" width="16.7109375" style="6" customWidth="1"/>
    <col min="12292" max="12535" width="8.85546875" style="6"/>
    <col min="12536" max="12536" width="39.5703125" style="6" customWidth="1"/>
    <col min="12537" max="12537" width="16.28515625" style="6" customWidth="1"/>
    <col min="12538" max="12546" width="13.7109375" style="6" customWidth="1"/>
    <col min="12547" max="12547" width="16.7109375" style="6" customWidth="1"/>
    <col min="12548" max="12791" width="8.85546875" style="6"/>
    <col min="12792" max="12792" width="39.5703125" style="6" customWidth="1"/>
    <col min="12793" max="12793" width="16.28515625" style="6" customWidth="1"/>
    <col min="12794" max="12802" width="13.7109375" style="6" customWidth="1"/>
    <col min="12803" max="12803" width="16.7109375" style="6" customWidth="1"/>
    <col min="12804" max="13047" width="8.85546875" style="6"/>
    <col min="13048" max="13048" width="39.5703125" style="6" customWidth="1"/>
    <col min="13049" max="13049" width="16.28515625" style="6" customWidth="1"/>
    <col min="13050" max="13058" width="13.7109375" style="6" customWidth="1"/>
    <col min="13059" max="13059" width="16.7109375" style="6" customWidth="1"/>
    <col min="13060" max="13303" width="8.85546875" style="6"/>
    <col min="13304" max="13304" width="39.5703125" style="6" customWidth="1"/>
    <col min="13305" max="13305" width="16.28515625" style="6" customWidth="1"/>
    <col min="13306" max="13314" width="13.7109375" style="6" customWidth="1"/>
    <col min="13315" max="13315" width="16.7109375" style="6" customWidth="1"/>
    <col min="13316" max="13559" width="8.85546875" style="6"/>
    <col min="13560" max="13560" width="39.5703125" style="6" customWidth="1"/>
    <col min="13561" max="13561" width="16.28515625" style="6" customWidth="1"/>
    <col min="13562" max="13570" width="13.7109375" style="6" customWidth="1"/>
    <col min="13571" max="13571" width="16.7109375" style="6" customWidth="1"/>
    <col min="13572" max="13815" width="8.85546875" style="6"/>
    <col min="13816" max="13816" width="39.5703125" style="6" customWidth="1"/>
    <col min="13817" max="13817" width="16.28515625" style="6" customWidth="1"/>
    <col min="13818" max="13826" width="13.7109375" style="6" customWidth="1"/>
    <col min="13827" max="13827" width="16.7109375" style="6" customWidth="1"/>
    <col min="13828" max="14071" width="8.85546875" style="6"/>
    <col min="14072" max="14072" width="39.5703125" style="6" customWidth="1"/>
    <col min="14073" max="14073" width="16.28515625" style="6" customWidth="1"/>
    <col min="14074" max="14082" width="13.7109375" style="6" customWidth="1"/>
    <col min="14083" max="14083" width="16.7109375" style="6" customWidth="1"/>
    <col min="14084" max="14327" width="8.85546875" style="6"/>
    <col min="14328" max="14328" width="39.5703125" style="6" customWidth="1"/>
    <col min="14329" max="14329" width="16.28515625" style="6" customWidth="1"/>
    <col min="14330" max="14338" width="13.7109375" style="6" customWidth="1"/>
    <col min="14339" max="14339" width="16.7109375" style="6" customWidth="1"/>
    <col min="14340" max="14583" width="8.85546875" style="6"/>
    <col min="14584" max="14584" width="39.5703125" style="6" customWidth="1"/>
    <col min="14585" max="14585" width="16.28515625" style="6" customWidth="1"/>
    <col min="14586" max="14594" width="13.7109375" style="6" customWidth="1"/>
    <col min="14595" max="14595" width="16.7109375" style="6" customWidth="1"/>
    <col min="14596" max="14839" width="8.85546875" style="6"/>
    <col min="14840" max="14840" width="39.5703125" style="6" customWidth="1"/>
    <col min="14841" max="14841" width="16.28515625" style="6" customWidth="1"/>
    <col min="14842" max="14850" width="13.7109375" style="6" customWidth="1"/>
    <col min="14851" max="14851" width="16.7109375" style="6" customWidth="1"/>
    <col min="14852" max="15095" width="8.85546875" style="6"/>
    <col min="15096" max="15096" width="39.5703125" style="6" customWidth="1"/>
    <col min="15097" max="15097" width="16.28515625" style="6" customWidth="1"/>
    <col min="15098" max="15106" width="13.7109375" style="6" customWidth="1"/>
    <col min="15107" max="15107" width="16.7109375" style="6" customWidth="1"/>
    <col min="15108" max="15351" width="8.85546875" style="6"/>
    <col min="15352" max="15352" width="39.5703125" style="6" customWidth="1"/>
    <col min="15353" max="15353" width="16.28515625" style="6" customWidth="1"/>
    <col min="15354" max="15362" width="13.7109375" style="6" customWidth="1"/>
    <col min="15363" max="15363" width="16.7109375" style="6" customWidth="1"/>
    <col min="15364" max="15607" width="8.85546875" style="6"/>
    <col min="15608" max="15608" width="39.5703125" style="6" customWidth="1"/>
    <col min="15609" max="15609" width="16.28515625" style="6" customWidth="1"/>
    <col min="15610" max="15618" width="13.7109375" style="6" customWidth="1"/>
    <col min="15619" max="15619" width="16.7109375" style="6" customWidth="1"/>
    <col min="15620" max="15863" width="8.85546875" style="6"/>
    <col min="15864" max="15864" width="39.5703125" style="6" customWidth="1"/>
    <col min="15865" max="15865" width="16.28515625" style="6" customWidth="1"/>
    <col min="15866" max="15874" width="13.7109375" style="6" customWidth="1"/>
    <col min="15875" max="15875" width="16.7109375" style="6" customWidth="1"/>
    <col min="15876" max="16119" width="8.85546875" style="6"/>
    <col min="16120" max="16120" width="39.5703125" style="6" customWidth="1"/>
    <col min="16121" max="16121" width="16.28515625" style="6" customWidth="1"/>
    <col min="16122" max="16130" width="13.7109375" style="6" customWidth="1"/>
    <col min="16131" max="16131" width="16.7109375" style="6" customWidth="1"/>
    <col min="16132" max="16377" width="8.85546875" style="6"/>
    <col min="16378" max="16384" width="8.85546875" style="6" customWidth="1"/>
  </cols>
  <sheetData>
    <row r="1" spans="1:7" ht="96.75" customHeight="1" thickBot="1" x14ac:dyDescent="0.25">
      <c r="A1" s="280"/>
      <c r="B1" s="281"/>
      <c r="C1" s="281"/>
      <c r="D1" s="281"/>
      <c r="E1" s="281"/>
      <c r="F1" s="282"/>
    </row>
    <row r="2" spans="1:7" ht="19.5" thickBot="1" x14ac:dyDescent="0.35">
      <c r="A2" s="38"/>
      <c r="B2" s="283" t="s">
        <v>27</v>
      </c>
      <c r="C2" s="283"/>
      <c r="D2" s="283"/>
      <c r="E2" s="283"/>
      <c r="F2" s="284"/>
    </row>
    <row r="3" spans="1:7" ht="18.75" x14ac:dyDescent="0.2">
      <c r="A3" s="123"/>
      <c r="B3" s="39"/>
      <c r="C3" s="39"/>
      <c r="D3" s="39"/>
      <c r="E3" s="40"/>
      <c r="F3" s="124"/>
    </row>
    <row r="4" spans="1:7" x14ac:dyDescent="0.2">
      <c r="A4" s="123" t="s">
        <v>32</v>
      </c>
      <c r="B4" s="285" t="str">
        <f>CONCATENATE("PREFEITURA MUNICIPAL DE ",'PO - AVENIDA JONAS PINHEIRO'!C3)</f>
        <v>PREFEITURA MUNICIPAL DE APIACÁS - MT</v>
      </c>
      <c r="C4" s="285"/>
      <c r="D4" s="285"/>
      <c r="E4" s="41"/>
      <c r="F4" s="125"/>
    </row>
    <row r="5" spans="1:7" x14ac:dyDescent="0.2">
      <c r="A5" s="123" t="s">
        <v>33</v>
      </c>
      <c r="B5" s="285" t="str">
        <f>COMPOSIÇÃO!B4</f>
        <v>MELHORIA EM ILUMINAÇÃO PÚBLICA</v>
      </c>
      <c r="C5" s="285"/>
      <c r="D5" s="285"/>
      <c r="E5" s="41"/>
      <c r="F5" s="125"/>
    </row>
    <row r="6" spans="1:7" x14ac:dyDescent="0.2">
      <c r="A6" s="123" t="s">
        <v>34</v>
      </c>
      <c r="B6" s="285" t="str">
        <f>'PO - AVENIDA JONAS PINHEIRO'!C5</f>
        <v>AVENIDA JONAS PINHEIRO</v>
      </c>
      <c r="C6" s="285"/>
      <c r="D6" s="285"/>
      <c r="E6" s="41"/>
      <c r="F6" s="125"/>
    </row>
    <row r="7" spans="1:7" ht="19.5" thickBot="1" x14ac:dyDescent="0.25">
      <c r="A7" s="126"/>
      <c r="B7" s="39"/>
      <c r="C7" s="39"/>
      <c r="D7" s="42"/>
      <c r="E7" s="40"/>
      <c r="F7" s="124"/>
    </row>
    <row r="8" spans="1:7" ht="13.9" customHeight="1" thickBot="1" x14ac:dyDescent="0.25">
      <c r="A8" s="303" t="s">
        <v>11</v>
      </c>
      <c r="B8" s="303" t="s">
        <v>9</v>
      </c>
      <c r="C8" s="289" t="s">
        <v>28</v>
      </c>
      <c r="D8" s="291" t="s">
        <v>63</v>
      </c>
      <c r="E8" s="286" t="s">
        <v>42</v>
      </c>
      <c r="F8" s="287"/>
    </row>
    <row r="9" spans="1:7" ht="13.5" thickBot="1" x14ac:dyDescent="0.25">
      <c r="A9" s="304"/>
      <c r="B9" s="304"/>
      <c r="C9" s="290"/>
      <c r="D9" s="292"/>
      <c r="E9" s="120">
        <v>30</v>
      </c>
      <c r="F9" s="120">
        <v>60</v>
      </c>
    </row>
    <row r="10" spans="1:7" x14ac:dyDescent="0.2">
      <c r="A10" s="307">
        <v>1</v>
      </c>
      <c r="B10" s="308" t="str">
        <f>'PO - AVENIDA JONAS PINHEIRO'!B10:L10</f>
        <v>SERVIÇOS  PRELIMINARES</v>
      </c>
      <c r="C10" s="305">
        <f>D10/D16</f>
        <v>3.5709454432722811E-2</v>
      </c>
      <c r="D10" s="306">
        <f>'PO - AVENIDA JONAS PINHEIRO'!M12</f>
        <v>2959.16</v>
      </c>
      <c r="E10" s="118">
        <v>1</v>
      </c>
      <c r="F10" s="127">
        <v>0</v>
      </c>
      <c r="G10" s="78"/>
    </row>
    <row r="11" spans="1:7" x14ac:dyDescent="0.2">
      <c r="A11" s="294"/>
      <c r="B11" s="296"/>
      <c r="C11" s="298"/>
      <c r="D11" s="300"/>
      <c r="E11" s="44">
        <f>D10*E10</f>
        <v>2959.16</v>
      </c>
      <c r="F11" s="128">
        <f>D10*F10</f>
        <v>0</v>
      </c>
      <c r="G11" s="78"/>
    </row>
    <row r="12" spans="1:7" x14ac:dyDescent="0.2">
      <c r="A12" s="293">
        <v>2</v>
      </c>
      <c r="B12" s="295" t="str">
        <f>'PO - AVENIDA JONAS PINHEIRO'!B13:L13</f>
        <v>ADMINISTRAÇÃO LOCAL</v>
      </c>
      <c r="C12" s="297">
        <f>D12/D16</f>
        <v>4.8194899604417599E-2</v>
      </c>
      <c r="D12" s="299">
        <f>'PO - AVENIDA JONAS PINHEIRO'!M15</f>
        <v>3993.8</v>
      </c>
      <c r="E12" s="43">
        <v>0.5</v>
      </c>
      <c r="F12" s="129">
        <v>0.5</v>
      </c>
      <c r="G12" s="78"/>
    </row>
    <row r="13" spans="1:7" x14ac:dyDescent="0.2">
      <c r="A13" s="294"/>
      <c r="B13" s="296"/>
      <c r="C13" s="298"/>
      <c r="D13" s="300"/>
      <c r="E13" s="44">
        <f>D12*E12</f>
        <v>1996.9</v>
      </c>
      <c r="F13" s="128">
        <f>D12*F12</f>
        <v>1996.9</v>
      </c>
      <c r="G13" s="78"/>
    </row>
    <row r="14" spans="1:7" ht="15" customHeight="1" x14ac:dyDescent="0.2">
      <c r="A14" s="293">
        <v>3</v>
      </c>
      <c r="B14" s="295" t="str">
        <f>'PO - AVENIDA JONAS PINHEIRO'!B16</f>
        <v>ESTRUTURAS, LUMINÁRIAS, ELETRODUTOS, CABOS, CONEXÕES E SERVIÇOS DE ESCAVAÇÃO</v>
      </c>
      <c r="C14" s="297">
        <f>D14/D16</f>
        <v>0.91609564596285953</v>
      </c>
      <c r="D14" s="299">
        <f>'PO - AVENIDA JONAS PINHEIRO'!M19</f>
        <v>75914.73</v>
      </c>
      <c r="E14" s="43">
        <v>0.5</v>
      </c>
      <c r="F14" s="129">
        <v>0.5</v>
      </c>
      <c r="G14" s="78"/>
    </row>
    <row r="15" spans="1:7" ht="36.75" customHeight="1" x14ac:dyDescent="0.2">
      <c r="A15" s="294"/>
      <c r="B15" s="296"/>
      <c r="C15" s="298"/>
      <c r="D15" s="300"/>
      <c r="E15" s="44">
        <f>D14*E14</f>
        <v>37957.364999999998</v>
      </c>
      <c r="F15" s="128">
        <f>D14*F14</f>
        <v>37957.364999999998</v>
      </c>
      <c r="G15" s="78"/>
    </row>
    <row r="16" spans="1:7" ht="20.45" customHeight="1" x14ac:dyDescent="0.2">
      <c r="A16" s="301" t="s">
        <v>45</v>
      </c>
      <c r="B16" s="302"/>
      <c r="C16" s="119">
        <f>C14+C12+C10</f>
        <v>0.99999999999999989</v>
      </c>
      <c r="D16" s="117">
        <f>'PO - AVENIDA JONAS PINHEIRO'!M9</f>
        <v>82867.69</v>
      </c>
      <c r="E16" s="45">
        <f>E11+E13+E15</f>
        <v>42913.424999999996</v>
      </c>
      <c r="F16" s="130">
        <f>F11+F13+F15</f>
        <v>39954.264999999999</v>
      </c>
      <c r="G16" s="78"/>
    </row>
    <row r="17" spans="1:6" x14ac:dyDescent="0.2">
      <c r="A17" s="131"/>
      <c r="B17" s="132"/>
      <c r="C17" s="132"/>
      <c r="D17" s="132"/>
      <c r="E17" s="132"/>
      <c r="F17" s="133"/>
    </row>
    <row r="18" spans="1:6" x14ac:dyDescent="0.2">
      <c r="A18" s="131" t="str">
        <f>COMPOSIÇÃO!A55</f>
        <v>Apiacás - MT, 08 de Fevereiro de 2019.</v>
      </c>
      <c r="B18" s="132"/>
      <c r="C18" s="132"/>
      <c r="D18" s="134"/>
      <c r="E18" s="132"/>
      <c r="F18" s="133"/>
    </row>
    <row r="19" spans="1:6" ht="44.45" customHeight="1" x14ac:dyDescent="0.2">
      <c r="A19" s="131"/>
      <c r="B19" s="132"/>
      <c r="C19" s="132"/>
      <c r="D19" s="163"/>
      <c r="E19" s="132"/>
      <c r="F19" s="133"/>
    </row>
    <row r="20" spans="1:6" x14ac:dyDescent="0.2">
      <c r="A20" s="131"/>
      <c r="B20" s="288" t="str">
        <f>COMPOSIÇÃO!E57</f>
        <v>________________________________________________</v>
      </c>
      <c r="C20" s="288"/>
      <c r="D20" s="288"/>
      <c r="E20" s="288"/>
      <c r="F20" s="133"/>
    </row>
    <row r="21" spans="1:6" x14ac:dyDescent="0.2">
      <c r="A21" s="131"/>
      <c r="B21" s="288" t="str">
        <f>COMPOSIÇÃO!E58</f>
        <v>PROFISSIONAL</v>
      </c>
      <c r="C21" s="288"/>
      <c r="D21" s="288"/>
      <c r="E21" s="288"/>
      <c r="F21" s="133"/>
    </row>
    <row r="22" spans="1:6" x14ac:dyDescent="0.2">
      <c r="A22" s="131"/>
      <c r="B22" s="288" t="str">
        <f>COMPOSIÇÃO!E59</f>
        <v>MARCUS PAULO SILVA ROCHA AGUIAR</v>
      </c>
      <c r="C22" s="288"/>
      <c r="D22" s="288"/>
      <c r="E22" s="288"/>
      <c r="F22" s="133"/>
    </row>
    <row r="23" spans="1:6" x14ac:dyDescent="0.2">
      <c r="A23" s="131"/>
      <c r="B23" s="288" t="str">
        <f>COMPOSIÇÃO!E60</f>
        <v>CREA 18676 / DF</v>
      </c>
      <c r="C23" s="288"/>
      <c r="D23" s="288"/>
      <c r="E23" s="288"/>
      <c r="F23" s="133"/>
    </row>
    <row r="24" spans="1:6" ht="13.5" thickBot="1" x14ac:dyDescent="0.25">
      <c r="A24" s="135"/>
      <c r="B24" s="136"/>
      <c r="C24" s="136"/>
      <c r="D24" s="136"/>
      <c r="E24" s="136"/>
      <c r="F24" s="137"/>
    </row>
  </sheetData>
  <mergeCells count="27">
    <mergeCell ref="D10:D11"/>
    <mergeCell ref="C12:C13"/>
    <mergeCell ref="A12:A13"/>
    <mergeCell ref="B12:B13"/>
    <mergeCell ref="A10:A11"/>
    <mergeCell ref="B10:B11"/>
    <mergeCell ref="E8:F8"/>
    <mergeCell ref="B23:E23"/>
    <mergeCell ref="C8:C9"/>
    <mergeCell ref="D8:D9"/>
    <mergeCell ref="A14:A15"/>
    <mergeCell ref="B14:B15"/>
    <mergeCell ref="C14:C15"/>
    <mergeCell ref="D14:D15"/>
    <mergeCell ref="B20:E20"/>
    <mergeCell ref="B21:E21"/>
    <mergeCell ref="B22:E22"/>
    <mergeCell ref="A16:B16"/>
    <mergeCell ref="A8:A9"/>
    <mergeCell ref="B8:B9"/>
    <mergeCell ref="D12:D13"/>
    <mergeCell ref="C10:C11"/>
    <mergeCell ref="A1:F1"/>
    <mergeCell ref="B2:F2"/>
    <mergeCell ref="B4:D4"/>
    <mergeCell ref="B5:D5"/>
    <mergeCell ref="B6:D6"/>
  </mergeCells>
  <pageMargins left="0.7" right="0.7" top="0.75" bottom="0.75" header="0.3" footer="0.3"/>
  <pageSetup paperSize="9" scale="84" fitToHeight="0"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5</vt:i4>
      </vt:variant>
    </vt:vector>
  </HeadingPairs>
  <TitlesOfParts>
    <vt:vector size="10" baseType="lpstr">
      <vt:lpstr>RESUMO</vt:lpstr>
      <vt:lpstr>PO - AVENIDA JONAS PINHEIRO</vt:lpstr>
      <vt:lpstr>COMPOSIÇÃO</vt:lpstr>
      <vt:lpstr>COMPOSICAO BDI</vt:lpstr>
      <vt:lpstr>CRONOGRAMA</vt:lpstr>
      <vt:lpstr>COMPOSIÇÃO!Area_de_impressao</vt:lpstr>
      <vt:lpstr>CRONOGRAMA!Area_de_impressao</vt:lpstr>
      <vt:lpstr>'PO - AVENIDA JONAS PINHEIRO'!Area_de_impressao</vt:lpstr>
      <vt:lpstr>COMPOSIÇÃO!Titulos_de_impressao</vt:lpstr>
      <vt:lpstr>'PO - AVENIDA JONAS PINHEIRO'!Titulos_de_impressao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Edison Faria Júnior</dc:creator>
  <cp:lastModifiedBy>Silvia Pieirina Rozza Krizanowski</cp:lastModifiedBy>
  <cp:lastPrinted>2019-02-20T16:08:55Z</cp:lastPrinted>
  <dcterms:created xsi:type="dcterms:W3CDTF">2016-11-23T12:26:19Z</dcterms:created>
  <dcterms:modified xsi:type="dcterms:W3CDTF">2019-09-26T16:27:48Z</dcterms:modified>
</cp:coreProperties>
</file>