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60" yWindow="-60" windowWidth="20730" windowHeight="11760" tabRatio="707" firstSheet="1" activeTab="1"/>
  </bookViews>
  <sheets>
    <sheet name="RESUMO" sheetId="29" state="hidden" r:id="rId1"/>
    <sheet name="PO - MELHORIA DE I.P." sheetId="3" r:id="rId2"/>
    <sheet name="COMPOSIÇÃO" sheetId="28" r:id="rId3"/>
    <sheet name="COMPOSICAO BDI" sheetId="32" r:id="rId4"/>
    <sheet name="CRONOGRAMA" sheetId="26" r:id="rId5"/>
  </sheets>
  <externalReferences>
    <externalReference r:id="rId6"/>
    <externalReference r:id="rId7"/>
  </externalReferences>
  <definedNames>
    <definedName name="_INS05" localSheetId="3">[1]INSUMOS!$C$12</definedName>
    <definedName name="_INS06" localSheetId="3">[1]INSUMOS!$C$14</definedName>
    <definedName name="_INS11" localSheetId="3">[1]INSUMOS!$C$20</definedName>
    <definedName name="_INS42" localSheetId="3">[1]INSUMOS!$C$61</definedName>
    <definedName name="_INS47" localSheetId="3">[1]INSUMOS!$C$66</definedName>
    <definedName name="_INS48" localSheetId="3">[2]INSUMOS!$C$66</definedName>
    <definedName name="_xlnm.Print_Area" localSheetId="2">COMPOSIÇÃO!$A$1:$L$89</definedName>
    <definedName name="_xlnm.Print_Area" localSheetId="3">'COMPOSICAO BDI'!$A$1:$J$46</definedName>
    <definedName name="_xlnm.Print_Area" localSheetId="4">CRONOGRAMA!$A$1:$F$34</definedName>
    <definedName name="_xlnm.Print_Area" localSheetId="1">'PO - MELHORIA DE I.P.'!$A$1:$L$42</definedName>
    <definedName name="BDI" localSheetId="3">[1]INSUMOS!$C$56</definedName>
    <definedName name="Envelopamento">'PO - MELHORIA DE I.P.'!#REF!</definedName>
    <definedName name="escav_linear">'PO - MELHORIA DE I.P.'!#REF!</definedName>
    <definedName name="Num_CH">'PO - MELHORIA DE I.P.'!#REF!</definedName>
    <definedName name="Num_CX">'PO - MELHORIA DE I.P.'!#REF!</definedName>
    <definedName name="Num_Poste">'PO - MELHORIA DE I.P.'!$F$16</definedName>
    <definedName name="_xlnm.Print_Titles" localSheetId="2">COMPOSIÇÃO!$1:$5</definedName>
    <definedName name="_xlnm.Print_Titles" localSheetId="1">'PO - MELHORIA DE I.P.'!$1:$8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3"/>
  <c r="B25" i="26" l="1"/>
  <c r="B23"/>
  <c r="B21"/>
  <c r="B19"/>
  <c r="B17"/>
  <c r="B15"/>
  <c r="B13"/>
  <c r="B11"/>
  <c r="D34" i="3"/>
  <c r="D31"/>
  <c r="D28"/>
  <c r="D25" l="1"/>
  <c r="D22"/>
  <c r="D19"/>
  <c r="D16"/>
  <c r="J58" i="28"/>
  <c r="L58" s="1"/>
  <c r="L57"/>
  <c r="L56"/>
  <c r="L55"/>
  <c r="L54"/>
  <c r="L53"/>
  <c r="L52"/>
  <c r="L51"/>
  <c r="L48"/>
  <c r="L47"/>
  <c r="L46"/>
  <c r="D13" i="3"/>
  <c r="L33" i="28"/>
  <c r="L31"/>
  <c r="J36"/>
  <c r="L36" s="1"/>
  <c r="L35"/>
  <c r="L34"/>
  <c r="L32"/>
  <c r="L30"/>
  <c r="L29"/>
  <c r="L28"/>
  <c r="L25"/>
  <c r="L24"/>
  <c r="L23"/>
  <c r="L59" l="1"/>
  <c r="L49"/>
  <c r="L37"/>
  <c r="L26"/>
  <c r="L61" l="1"/>
  <c r="H34" i="3" s="1"/>
  <c r="I34" s="1"/>
  <c r="L39" i="28"/>
  <c r="H19" i="3" l="1"/>
  <c r="I19" s="1"/>
  <c r="H16"/>
  <c r="H25"/>
  <c r="H22"/>
  <c r="K34"/>
  <c r="H13"/>
  <c r="K13" s="1"/>
  <c r="H31"/>
  <c r="K22"/>
  <c r="I22"/>
  <c r="I25"/>
  <c r="K25"/>
  <c r="K19"/>
  <c r="K35" l="1"/>
  <c r="N35" s="1"/>
  <c r="K20"/>
  <c r="N20" s="1"/>
  <c r="I13"/>
  <c r="K31"/>
  <c r="K32" s="1"/>
  <c r="N32" s="1"/>
  <c r="I31"/>
  <c r="K26"/>
  <c r="N26" s="1"/>
  <c r="K23"/>
  <c r="N23" s="1"/>
  <c r="K14"/>
  <c r="N14" s="1"/>
  <c r="L70" i="28" l="1"/>
  <c r="L13"/>
  <c r="L12"/>
  <c r="L73"/>
  <c r="L76"/>
  <c r="L68"/>
  <c r="L74"/>
  <c r="L77"/>
  <c r="L11"/>
  <c r="L69"/>
  <c r="L75"/>
  <c r="L78"/>
  <c r="L71" l="1"/>
  <c r="L14"/>
  <c r="L79"/>
  <c r="L81" l="1"/>
  <c r="H28" i="3" s="1"/>
  <c r="I28" l="1"/>
  <c r="K28"/>
  <c r="K29" s="1"/>
  <c r="N29" s="1"/>
  <c r="A15" i="32"/>
  <c r="C4" l="1"/>
  <c r="B29" l="1"/>
  <c r="I16" i="3" l="1"/>
  <c r="K16"/>
  <c r="K17" s="1"/>
  <c r="E5"/>
  <c r="J31" l="1"/>
  <c r="L31" s="1"/>
  <c r="J34"/>
  <c r="L34" s="1"/>
  <c r="J28"/>
  <c r="L28" s="1"/>
  <c r="J25"/>
  <c r="L25" s="1"/>
  <c r="J22"/>
  <c r="L22" s="1"/>
  <c r="J19"/>
  <c r="L19" s="1"/>
  <c r="J13"/>
  <c r="L13" s="1"/>
  <c r="N17"/>
  <c r="J16"/>
  <c r="L16" s="1"/>
  <c r="D10"/>
  <c r="L32" l="1"/>
  <c r="D23" i="26" s="1"/>
  <c r="L17" i="3"/>
  <c r="D13" i="26" s="1"/>
  <c r="F14" s="1"/>
  <c r="L23" i="3"/>
  <c r="D17" i="26" s="1"/>
  <c r="F18" s="1"/>
  <c r="L35" i="3"/>
  <c r="D25" i="26" s="1"/>
  <c r="L26" i="3"/>
  <c r="D19" i="26" s="1"/>
  <c r="F20" s="1"/>
  <c r="L29" i="3"/>
  <c r="D21" i="26" s="1"/>
  <c r="F22" s="1"/>
  <c r="L20" i="3"/>
  <c r="D15" i="26" s="1"/>
  <c r="F16" s="1"/>
  <c r="L14" i="3"/>
  <c r="D11" i="26" s="1"/>
  <c r="E14" l="1"/>
  <c r="E22"/>
  <c r="E18"/>
  <c r="F24"/>
  <c r="E24"/>
  <c r="F26"/>
  <c r="E26"/>
  <c r="E16"/>
  <c r="E20"/>
  <c r="B11" i="29"/>
  <c r="L16" i="28" l="1"/>
  <c r="H10" i="3" s="1"/>
  <c r="B5" i="26"/>
  <c r="B4" i="28"/>
  <c r="B3"/>
  <c r="B2"/>
  <c r="K10" i="3" l="1"/>
  <c r="I10"/>
  <c r="K11" l="1"/>
  <c r="K8" s="1"/>
  <c r="B10" i="29" l="1"/>
  <c r="B9"/>
  <c r="B9" i="26"/>
  <c r="N11" i="3" l="1"/>
  <c r="A14" i="29"/>
  <c r="B18"/>
  <c r="B17"/>
  <c r="B6"/>
  <c r="B4"/>
  <c r="A5"/>
  <c r="A6"/>
  <c r="A4"/>
  <c r="B4" i="26"/>
  <c r="B19" i="29" l="1"/>
  <c r="B20"/>
  <c r="B5"/>
  <c r="J10" i="3" l="1"/>
  <c r="L10" l="1"/>
  <c r="L11" l="1"/>
  <c r="L8" l="1"/>
  <c r="D9" i="26"/>
  <c r="D11" i="29"/>
  <c r="D27" i="26" l="1"/>
  <c r="C9" i="29"/>
  <c r="F10" i="26"/>
  <c r="D10" i="29"/>
  <c r="E10" i="26"/>
  <c r="D9" i="29"/>
  <c r="E12" i="26"/>
  <c r="F12"/>
  <c r="F27" l="1"/>
  <c r="E27"/>
  <c r="C11"/>
  <c r="C23"/>
  <c r="C21"/>
  <c r="C17"/>
  <c r="C15"/>
  <c r="C13"/>
  <c r="C19"/>
  <c r="C25"/>
  <c r="C9"/>
  <c r="D12" i="29"/>
  <c r="C27" i="26" l="1"/>
  <c r="C10" i="29"/>
  <c r="C11"/>
  <c r="C12"/>
</calcChain>
</file>

<file path=xl/sharedStrings.xml><?xml version="1.0" encoding="utf-8"?>
<sst xmlns="http://schemas.openxmlformats.org/spreadsheetml/2006/main" count="315" uniqueCount="133">
  <si>
    <t xml:space="preserve">OBJETO:   </t>
  </si>
  <si>
    <t>ENDEREÇO:</t>
  </si>
  <si>
    <t xml:space="preserve">ITEM </t>
  </si>
  <si>
    <t>UNID</t>
  </si>
  <si>
    <t>QTDE</t>
  </si>
  <si>
    <t>UND</t>
  </si>
  <si>
    <t>M</t>
  </si>
  <si>
    <t>-</t>
  </si>
  <si>
    <t>DESCRIÇÃO</t>
  </si>
  <si>
    <t>ITEM</t>
  </si>
  <si>
    <t>FONTE DE PREÇOS</t>
  </si>
  <si>
    <t>CÓDIGO</t>
  </si>
  <si>
    <t>COTAÇÃO</t>
  </si>
  <si>
    <t>SINAPI</t>
  </si>
  <si>
    <t>COMPOSIÇÃO 1</t>
  </si>
  <si>
    <t>FONTE</t>
  </si>
  <si>
    <t>QTDE.</t>
  </si>
  <si>
    <t>VALOR TOTAL</t>
  </si>
  <si>
    <t>H</t>
  </si>
  <si>
    <t>ELETRICISTA COM ENCARGOS COMPLEMENTARES</t>
  </si>
  <si>
    <t>COMP.1</t>
  </si>
  <si>
    <t>COMP.2</t>
  </si>
  <si>
    <t xml:space="preserve"> TOTALS/ BDI</t>
  </si>
  <si>
    <t>MUNICIPIO :</t>
  </si>
  <si>
    <t>CRONOGRAMA FÍSICO-FINANCEIRO</t>
  </si>
  <si>
    <t>%</t>
  </si>
  <si>
    <t>PIS</t>
  </si>
  <si>
    <t>ISSQN</t>
  </si>
  <si>
    <t xml:space="preserve">Obra: </t>
  </si>
  <si>
    <t xml:space="preserve">Local: </t>
  </si>
  <si>
    <t>AC</t>
  </si>
  <si>
    <t>L</t>
  </si>
  <si>
    <t>P.UNIT (S/BDI)</t>
  </si>
  <si>
    <t>P.UNIT (C/BDI)</t>
  </si>
  <si>
    <t>MATERIAL</t>
  </si>
  <si>
    <t xml:space="preserve">SUBTOTAL </t>
  </si>
  <si>
    <t>CUSTO UNITÁRIO TOTAL S/ BDI</t>
  </si>
  <si>
    <t>DIAS</t>
  </si>
  <si>
    <t>COMPOSIÇÃO DE CUSTO UNITÁRIO</t>
  </si>
  <si>
    <t>ETAPAS DA OBRA</t>
  </si>
  <si>
    <t>TOTAL</t>
  </si>
  <si>
    <t>RESUMO</t>
  </si>
  <si>
    <t>1.0</t>
  </si>
  <si>
    <t>ADMINISTRAÇÃO LOCAL</t>
  </si>
  <si>
    <t>1.</t>
  </si>
  <si>
    <t>1.1</t>
  </si>
  <si>
    <t>2.1</t>
  </si>
  <si>
    <t xml:space="preserve">TOTAL DO ITEM </t>
  </si>
  <si>
    <t>2.0</t>
  </si>
  <si>
    <t>3.0</t>
  </si>
  <si>
    <t xml:space="preserve"> TOTALC/ BDI</t>
  </si>
  <si>
    <t>2.</t>
  </si>
  <si>
    <t xml:space="preserve">VALOR TOTAL DO ÍTEM </t>
  </si>
  <si>
    <t>TOTAL DA OBRA</t>
  </si>
  <si>
    <t>ADMINISTRAÇÃO LOCAL DE OBRA</t>
  </si>
  <si>
    <t xml:space="preserve">SUBTOTAL MATERIAIS </t>
  </si>
  <si>
    <t>SERVIÇOS</t>
  </si>
  <si>
    <t xml:space="preserve">SUBTOTAL SERVIÇOS </t>
  </si>
  <si>
    <t>COMPOSIÇÃO 3</t>
  </si>
  <si>
    <t>COMPOSIÇÃO 2</t>
  </si>
  <si>
    <t>PARAFUSO M16 EM ACO GALVANIZADO, COMPRIMENTO = 250 MM, DIAMETRO = 16 MM, ROSCA MAQUINA, CABECA QUADRADA</t>
  </si>
  <si>
    <t>COMP.3</t>
  </si>
  <si>
    <t xml:space="preserve">            </t>
  </si>
  <si>
    <r>
      <t xml:space="preserve">COMPOSIÇÃO DO BDI </t>
    </r>
    <r>
      <rPr>
        <b/>
        <vertAlign val="superscript"/>
        <sz val="14"/>
        <rFont val="Arial"/>
        <family val="2"/>
      </rPr>
      <t>(*)</t>
    </r>
  </si>
  <si>
    <t>Administração central</t>
  </si>
  <si>
    <t xml:space="preserve">Custos financeiros </t>
  </si>
  <si>
    <t>CF</t>
  </si>
  <si>
    <t>Riscos, Seguros e Garantias</t>
  </si>
  <si>
    <t>R</t>
  </si>
  <si>
    <t>Lucro operacional</t>
  </si>
  <si>
    <t>T</t>
  </si>
  <si>
    <t>COFINS</t>
  </si>
  <si>
    <r>
      <rPr>
        <vertAlign val="superscript"/>
        <sz val="8"/>
        <color indexed="8"/>
        <rFont val="Arial"/>
        <family val="2"/>
      </rPr>
      <t>(**)</t>
    </r>
    <r>
      <rPr>
        <sz val="8"/>
        <color indexed="8"/>
        <rFont val="Arial"/>
        <family val="2"/>
      </rPr>
      <t xml:space="preserve"> CONTRIBUIÇÃO PREVIDENCIÁRIA SOBRE A RECEITA BRUTA. ALÍQUOTA DEFINIDA PELA LEI 12.844/2013.</t>
    </r>
  </si>
  <si>
    <r>
      <rPr>
        <vertAlign val="superscript"/>
        <sz val="8"/>
        <color indexed="8"/>
        <rFont val="Arial"/>
        <family val="2"/>
      </rPr>
      <t>(*)</t>
    </r>
    <r>
      <rPr>
        <sz val="8"/>
        <color indexed="8"/>
        <rFont val="Arial"/>
        <family val="2"/>
      </rPr>
      <t xml:space="preserve"> ESTA COMPOSIÇÃO DO BDI SEGUE AS ORIENTAÇÕES DO ACÓRDÃO 2622/2013 DO TCU.</t>
    </r>
  </si>
  <si>
    <t>BDI =</t>
  </si>
  <si>
    <t>((((1+AC)*(1+CF)*(1+R)*(1+L))/(1-(T)))-1)</t>
  </si>
  <si>
    <t>FITA ISOLANTE DE BORRACHA AUTOFUSAO, USO ATE 69 KV (ALTA TENSAO)</t>
  </si>
  <si>
    <t>MUNICÍPIO :</t>
  </si>
  <si>
    <t>AUXILIAR DE ELETRICISTA COM ENCARGOS COMPLEMENTARES</t>
  </si>
  <si>
    <t>GUINDAUTO HIDRÁULICO, CAPACIDADE MÁXIMA DE CARGA 6200 KG, MOMENTO MÁXIMO DE CARGA 11,7 TM, ALCANCE MÁXIMO HORIZONTAL 9,70 M, INCLUSIVE CAMINHÃO TOCO PBT 16.000 KG, POTÊNCIA DE 189 CV - CHP DIURNO. AF_06/2014</t>
  </si>
  <si>
    <t>FITA ISOLANTE ADESIVA ANTICHAMA, USO ATE 750 V, EM ROLO DE 19 MM X 20 M</t>
  </si>
  <si>
    <t>ENGENHEIRO ELETRICISTA COM ENCARGOS COMPLEMENTARES</t>
  </si>
  <si>
    <t>MESTRE DE OBRAS COM ENCARGOS COMPLEMENTARES</t>
  </si>
  <si>
    <t>90772</t>
  </si>
  <si>
    <t>AUXILIAR DE ESCRITORIO COM ENCARGOS COMPLEMENTARES</t>
  </si>
  <si>
    <t>CHP</t>
  </si>
  <si>
    <t>CABO DE COBRE, FLEXIVEL, CLASSE 4 OU 5, ISOLACAO EM PVC/A, ANTICHAMA BWF-B, COBERTURA PVC-ST1, ANTICHAMA BWF-B, 1 CONDUTOR, 0,6/1 KV, SECAO NOMINAL 2,5 MM2</t>
  </si>
  <si>
    <t>RELE FOTOELETRICO INTERNO E EXTERNO BIVOLT 1000 W, DE CONECTOR, SEM BASE</t>
  </si>
  <si>
    <t>BRAÇO ORNAMENTAL TIPO CURVO DUPLO, CONFECCIONADO EM TUBOS DE AÇO 1010/1020 GALVANIZADOS A FOGO E PINTURA ELETROSTÁTICA, COM COMPRIMENTO DE 3 METROS, DIÂMETRO DE 1,3/4" (44,45mm), DE ESPESSURA 3,0mm, COM ADORNO EM CHAPA FINA FRIA DE 1,2mm, TENDO NA EXTREMIDADE SUPERIOR 1 LUVA DE ACRÉSCIMO PARA 60,3mm. BASE PARA FIXAÇÃO EM POSTE DE 550x76x38x38mm, ESPESSURA DE 3/16" (4,76mm)</t>
  </si>
  <si>
    <t>APIACÁS - MT</t>
  </si>
  <si>
    <t>LUMINÁRIA LED PARA APLICAÇÃO EM ILUMINAÇÃO PÚBLICA, CORPO EM ALUMÍNIO INJETADO A ALTA PRESSÃO, COR CINZA MUNSELL N6,5, PROTEÇÃO DA FONTE DE LUZ EM VIDRO PRESO COM PARAFUSO, ACESSO AO DRIVER E PROTETOR DE SURTO SEM UTILIZAÇÃO DE FERRAMENTA FEITO ATRAVÉS DE TAMPA BASCULANTE (ABERTURA PARA CIMA) COM FECHO EM ALUMÍNIO, PESO MÁXIMO DA LUMINÁRIA 7,5KG, CONEXÃO EM POSTES COM DIÂMETRO DE 48MM À 60MM, FLUXO LUMINOSO DE SAÍDA MÍNIMO 20.000 LÚMENS, POTÊNCIA TOTAL MÁXIMA DE 200W (+/-10%), EFICIÊNCIA MÍNIMA DE 100LM/W, GRAU DE PROTEÇÃO IP66 TANTO NO MÓDULO DE LED QUANTO NO COMPARTIMENTO DO DRIVER, GRAU DE PROTEÇÃO CONTRA IMPACTOS MECÂNICOS IK08 (MÍN), PROTETOR DE SURTO 10KV/10KA POSICIONADO NO MESMO COMPARTIMENTO DO DRIVER, TENSÃO DE OPERAÇÃO NOMINAL 220VAC, FREQUÊNCIA 50/60HZ, TOMADA PARA RELÉ FOTOELÉTRICO DE 3 PINOS, TEMPERATURA DE COR ENTRE 5000K E 6500K (+/-500), IRC MAIOR OU IGUAL A 70, FATOR DE POTÊNCIA ACIMA DE 0,92.
ENSAIOS DE GRAU DE PROTEÇÃO (IP), RESISTÊNCIA A IMPACTOS (IK), DEVIDAMENTE REALIZADOS POR LABORATÓRIO ACREDITADO PELO INMETRO</t>
  </si>
  <si>
    <t>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t>
  </si>
  <si>
    <t>NÚCLEO GALVANIZADO DE 04 ELEMENTOS PARA POSTE CIRCULAR, DIÂMETRO DO TUBO CENTRAL DE  6", COM 04 BRAÇOS DE 250MM X 60,3MM</t>
  </si>
  <si>
    <t>CONECTOR PERFURANTE ISOLADO CDP-70</t>
  </si>
  <si>
    <t>ESTRUTURAS, LUMINÁRIAS, ELETRODUTOS, CABOS, CONEXÕES E SERVIÇOS DE ESCAVAÇÃO - AV. BRASIL</t>
  </si>
  <si>
    <t>3.</t>
  </si>
  <si>
    <t>ESTRUTURAS, LUMINÁRIAS, ELETRODUTOS, CABOS, CONEXÕES E SERVIÇOS DE ESCAVAÇÃO - AV. DOS EVANGÉLICOS</t>
  </si>
  <si>
    <t>CONJUNTO DE ILUMINAÇÃO COMPOSTO POR 01 NÚCLEO GALVANIZADO DE 04 ELEMENTOS E 4 LUMINÁRIAS LED DE 200W, INCLUINDO CONECTORES ISOLADOS PERFURANTES, RELÉS FOTOELÉTRICOS, CABOS ELÉTRICOS E SERVIÇOS DE INSTALAÇÃO EM POSTE EXISTENTE.</t>
  </si>
  <si>
    <t>COMP.4</t>
  </si>
  <si>
    <t>4.</t>
  </si>
  <si>
    <t>ESTRUTURAS, LUMINÁRIAS, ELETRODUTOS, CABOS, CONEXÕES E SERVIÇOS DE ESCAVAÇÃO - PRAÇA CENTRAL</t>
  </si>
  <si>
    <t>5.</t>
  </si>
  <si>
    <t>ESTRUTURAS, LUMINÁRIAS, ELETRODUTOS, CABOS, CONEXÕES E SERVIÇOS DE ESCAVAÇÃO - AV. MATO GROSSO</t>
  </si>
  <si>
    <t>ESTRUTURAS, LUMINÁRIAS, ELETRODUTOS, CABOS, CONEXÕES E SERVIÇOS DE ESCAVAÇÃO - AV. 1º DE MAIO</t>
  </si>
  <si>
    <t>6.</t>
  </si>
  <si>
    <t>7.</t>
  </si>
  <si>
    <t>ESTRUTURAS, LUMINÁRIAS, ELETRODUTOS, CABOS, CONEXÕES E SERVIÇOS DE ESCAVAÇÃO - AV. JAIME CAMPOS</t>
  </si>
  <si>
    <t>3.1</t>
  </si>
  <si>
    <t>4.1</t>
  </si>
  <si>
    <t>5.1</t>
  </si>
  <si>
    <t>6.1</t>
  </si>
  <si>
    <t>7.1</t>
  </si>
  <si>
    <t>BRAÇO ORNAMENTAL TIPO BORBOLETA, CONFECIONADOS EM TUBO DE AÇO CARBONO SAE 1010/1020, COM DIÂMETRO 2" COM ESPESSURA DE 3mm APRESENTANDO COMPRIMENTO TOTAL DE PROJEÇÃO HORIZONTAL DE 3 METROS, TENDO EM UMA DAS EXTREMIDADES CURVA DE 115º, ORNAMENTADA COM CHAPA  FINA A FRIO DE 1,2mm E NA OUTRA EXTREMIDADE LEVE INCLINAÇÃO DE 5º PARA MELHOR POSICIONAMENTO DO APARELHO DE ILUMINAÇÃO, GALVANIZADA A FOGO E PINTURA ELETROSTÁTICA</t>
  </si>
  <si>
    <t>PROFISSIONAL</t>
  </si>
  <si>
    <t>MARCUS PAULO SILVA ROCHA AGUIAR</t>
  </si>
  <si>
    <t>CREA 18676 / DF</t>
  </si>
  <si>
    <t>ESTRUTURAS, LUMINÁRIAS, ELETRODUTOS, CABOS, CONEXÕES E SERVIÇOS DE ESCAVAÇÃO - AV. ANGELIM ZENI</t>
  </si>
  <si>
    <t>CONJUNTO DE ILUMINAÇÃO COMPOSTO POR 02 BRAÇOS ORNAMENTAIS TIPO BORBOLETA, COM 03 METROS DE COMPRIMENTO CADA, A SER INSTALADO EM SUPER POSTE DE CONCRETO EXISTENTE, CONTENDO 02 LUMINÁRIAS LED DE 200W, CINTAS, PARAFUSOS, CABOS ELÉTRICOS, CONECTORES E SERVIÇOS DE INSTALAÇÃO.</t>
  </si>
  <si>
    <t>CINTA CIRCULAR EM ACO GALVANIZADO DE 150 MM DE DIAMETRO</t>
  </si>
  <si>
    <t>PARAFUSO M16 EM ACO GALVANIZADO, COMPRIMENTO = 125 MM, DIAMETRO = 16 MM, ROSCA MAQUINA, CABECA QUADRADA</t>
  </si>
  <si>
    <t>CABO FLEXIVEL PVC 750 V, 3 CONDUTORES DE 4,0 MM2</t>
  </si>
  <si>
    <t>LUMINÁRIA LED PARA APLICAÇÃO EM ILUMINAÇÃO PÚBLICA, CORPO EM ALUMÍNIO INJETADO A ALTA PRESSÃO, COR CINZA MUNSELL N6,5, PROTEÇÃO DA FONTE DE LUZ EM VIDRO PRESO COM PARAFUSO, ACESSO AO DRIVER E PROTETOR DE SURTO SEM UTILIZAÇÃO DE FERRAMENTA FEITO ATRAVÉS DE TAMPA BASCULANTE (ABERTURA PARA CIMA) COM FECHO EM ALUMÍNIO, PESO MÁXIMO DA LUMINÁRIA 7,5KG, CONEXÃO EM POSTES COM DIÂMETRO DE 48MM À 60MM, FLUXO LUMINOSO DE SAÍDA MÍNIMO 20.000 LÚMENS, POTÊNCIA TOTAL MÁXIMA DE 200W (+/-10%), EFICIÊNCIA MÍNIMA DE 100LM/W, GRAU DE PROTEÇÃO IP66 TANTO NO MÓDULO DE LED QUANTO NO COMPARTIMENTO DO DRIVER, GRAU DE PROTEÇÃO CONTRA IMPACTOS MECÂNICOS IK08 (MÍN), PROTETOR DE SURTO 10KV/10KA POSICIONADO NO MESMO COMPARTIMENTO DO DRIVER, TENSÃO DE OPERAÇÃO NOMINAL 220VAC, FREQUÊNCIA 50/60HZ, TOMADA PARA RELÉ FOTOELÉTRICO DE 3 PINOS, TEMPERATURA DE COR ENTRE 5000K E 6500K (+/-500), IRC MAIOR OU IGUAL A 70, FATOR DE POTÊNCIA ACIMA DE 0,92. ENSAIOS DE GRAU DE PROTEÇÃO (IP), RESISTÊNCIA A IMPACTOS (IK), DEVIDAMENTE REALIZADOS POR LABORATÓRIO ACREDITADO PELO INMETRO</t>
  </si>
  <si>
    <t>REFERÊNCIA:  SINAPI - JULHO DE 2020</t>
  </si>
  <si>
    <t>COMPOSIÇÃO 4</t>
  </si>
  <si>
    <t>ESTRUTURAS, LUMINÁRIAS, ELETRODUTOS, CABOS, CONEXÕES E SERVIÇOS DE ESCAVAÇÃO - AV. HELENA DA RIVA</t>
  </si>
  <si>
    <t>8.</t>
  </si>
  <si>
    <t>AV. ANGELIM ZENI, AV. BRASIL, AV. HELENA DA RIVA, AV. MATO GROSSO, AV. 1º DE MAIO, PRAÇA CENTRAL, AV. DOS EVANGÉLICOS, AV. JAIME CAMPOS</t>
  </si>
  <si>
    <t>8.1</t>
  </si>
  <si>
    <t>9.</t>
  </si>
  <si>
    <t>9.1</t>
  </si>
  <si>
    <t>PLANILHA ORÇAMENTÁRIA</t>
  </si>
  <si>
    <t>MELHORIA EM ILUMINAÇÃO PÚBLICA - VÁRIAS LOCAIS</t>
  </si>
  <si>
    <t>FONTE: SINAPI JUL/2020 COM DESONERAÇÃO</t>
  </si>
</sst>
</file>

<file path=xl/styles.xml><?xml version="1.0" encoding="utf-8"?>
<styleSheet xmlns="http://schemas.openxmlformats.org/spreadsheetml/2006/main">
  <numFmts count="5">
    <numFmt numFmtId="8" formatCode="&quot;R$&quot;\ #,##0.00;[Red]\-&quot;R$&quot;\ #,##0.00"/>
    <numFmt numFmtId="44" formatCode="_-&quot;R$&quot;\ * #,##0.00_-;\-&quot;R$&quot;\ * #,##0.00_-;_-&quot;R$&quot;\ * &quot;-&quot;??_-;_-@_-"/>
    <numFmt numFmtId="43" formatCode="_-* #,##0.00_-;\-* #,##0.00_-;_-* &quot;-&quot;??_-;_-@_-"/>
    <numFmt numFmtId="164" formatCode="_(* #,##0.00_);_(* \(#,##0.00\);_(* \-??_);_(@_)"/>
    <numFmt numFmtId="165" formatCode="_(* #,##0.00_);_(* \(#,##0.00\);_(* &quot;-&quot;??_);_(@_)"/>
  </numFmts>
  <fonts count="40">
    <font>
      <sz val="11"/>
      <color theme="1"/>
      <name val="Calibri"/>
      <family val="2"/>
      <scheme val="minor"/>
    </font>
    <font>
      <b/>
      <sz val="11"/>
      <color theme="1"/>
      <name val="Calibri"/>
      <family val="2"/>
      <scheme val="minor"/>
    </font>
    <font>
      <sz val="11"/>
      <color theme="1"/>
      <name val="Calibri"/>
      <family val="2"/>
    </font>
    <font>
      <sz val="10"/>
      <name val="Arial"/>
      <family val="2"/>
    </font>
    <font>
      <sz val="10"/>
      <name val="Arial"/>
      <family val="2"/>
    </font>
    <font>
      <i/>
      <sz val="11"/>
      <color indexed="23"/>
      <name val="Calibri"/>
      <family val="2"/>
    </font>
    <font>
      <sz val="11"/>
      <color theme="1"/>
      <name val="Calibri"/>
      <family val="2"/>
      <scheme val="minor"/>
    </font>
    <font>
      <sz val="12"/>
      <name val="Arial"/>
      <family val="2"/>
    </font>
    <font>
      <sz val="12"/>
      <color theme="1"/>
      <name val="Calibri"/>
      <family val="2"/>
      <scheme val="minor"/>
    </font>
    <font>
      <b/>
      <sz val="18"/>
      <color rgb="FF000000"/>
      <name val="Calibri"/>
      <family val="2"/>
      <scheme val="minor"/>
    </font>
    <font>
      <b/>
      <sz val="11"/>
      <color rgb="FF000000"/>
      <name val="Calibri"/>
      <family val="2"/>
      <scheme val="minor"/>
    </font>
    <font>
      <b/>
      <sz val="13"/>
      <color rgb="FF000000"/>
      <name val="Calibri"/>
      <family val="2"/>
      <scheme val="minor"/>
    </font>
    <font>
      <sz val="13"/>
      <color rgb="FF000000"/>
      <name val="Calibri"/>
      <family val="2"/>
      <scheme val="minor"/>
    </font>
    <font>
      <sz val="11"/>
      <name val="Calibri"/>
      <family val="2"/>
      <scheme val="minor"/>
    </font>
    <font>
      <sz val="9"/>
      <name val="Calibri"/>
      <family val="2"/>
      <scheme val="minor"/>
    </font>
    <font>
      <sz val="12"/>
      <name val="Calibri"/>
      <family val="2"/>
      <scheme val="minor"/>
    </font>
    <font>
      <b/>
      <sz val="11"/>
      <name val="Calibri"/>
      <family val="2"/>
      <scheme val="minor"/>
    </font>
    <font>
      <sz val="10"/>
      <name val="Calibri"/>
      <family val="2"/>
      <scheme val="minor"/>
    </font>
    <font>
      <b/>
      <sz val="12"/>
      <name val="Calibri"/>
      <family val="2"/>
      <scheme val="minor"/>
    </font>
    <font>
      <b/>
      <sz val="10"/>
      <name val="Calibri"/>
      <family val="2"/>
      <scheme val="minor"/>
    </font>
    <font>
      <b/>
      <sz val="14"/>
      <name val="Calibri"/>
      <family val="2"/>
      <scheme val="minor"/>
    </font>
    <font>
      <b/>
      <sz val="14"/>
      <color rgb="FF000000"/>
      <name val="Calibri"/>
      <family val="2"/>
      <scheme val="minor"/>
    </font>
    <font>
      <b/>
      <sz val="9"/>
      <name val="Calibri"/>
      <family val="2"/>
      <scheme val="minor"/>
    </font>
    <font>
      <sz val="12"/>
      <color rgb="FF000000"/>
      <name val="Calibri"/>
      <family val="2"/>
      <scheme val="minor"/>
    </font>
    <font>
      <b/>
      <sz val="11"/>
      <name val="Arial"/>
      <family val="2"/>
    </font>
    <font>
      <b/>
      <sz val="10"/>
      <name val="Arial"/>
      <family val="2"/>
    </font>
    <font>
      <b/>
      <sz val="14"/>
      <name val="Arial"/>
      <family val="2"/>
    </font>
    <font>
      <b/>
      <vertAlign val="superscript"/>
      <sz val="14"/>
      <name val="Arial"/>
      <family val="2"/>
    </font>
    <font>
      <b/>
      <sz val="12"/>
      <name val="Arial"/>
      <family val="2"/>
    </font>
    <font>
      <sz val="11"/>
      <name val="Arial"/>
      <family val="2"/>
    </font>
    <font>
      <b/>
      <sz val="11"/>
      <color rgb="FFFF0000"/>
      <name val="Arial"/>
      <family val="2"/>
    </font>
    <font>
      <sz val="9"/>
      <color theme="1"/>
      <name val="Arial"/>
      <family val="2"/>
    </font>
    <font>
      <sz val="10"/>
      <color theme="1"/>
      <name val="Arial"/>
      <family val="2"/>
    </font>
    <font>
      <sz val="8"/>
      <color theme="1"/>
      <name val="Arial"/>
      <family val="2"/>
    </font>
    <font>
      <vertAlign val="superscript"/>
      <sz val="8"/>
      <color indexed="8"/>
      <name val="Arial"/>
      <family val="2"/>
    </font>
    <font>
      <sz val="8"/>
      <color indexed="8"/>
      <name val="Arial"/>
      <family val="2"/>
    </font>
    <font>
      <sz val="10"/>
      <color indexed="8"/>
      <name val="Arial"/>
      <family val="2"/>
    </font>
    <font>
      <sz val="8"/>
      <name val="Calibri"/>
      <family val="2"/>
      <scheme val="minor"/>
    </font>
    <font>
      <b/>
      <sz val="12"/>
      <color rgb="FF000000"/>
      <name val="Calibri"/>
      <family val="2"/>
      <scheme val="minor"/>
    </font>
    <font>
      <b/>
      <sz val="8"/>
      <name val="Arial"/>
      <family val="2"/>
    </font>
  </fonts>
  <fills count="9">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249977111117893"/>
        <bgColor rgb="FFCCFFCC"/>
      </patternFill>
    </fill>
    <fill>
      <patternFill patternType="solid">
        <fgColor theme="0"/>
        <bgColor indexed="64"/>
      </patternFill>
    </fill>
    <fill>
      <patternFill patternType="solid">
        <fgColor theme="0"/>
        <bgColor rgb="FFCCFFCC"/>
      </patternFill>
    </fill>
    <fill>
      <patternFill patternType="solid">
        <fgColor indexed="22"/>
        <bgColor indexed="64"/>
      </patternFill>
    </fill>
  </fills>
  <borders count="45">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0">
    <xf numFmtId="0" fontId="0" fillId="0" borderId="0"/>
    <xf numFmtId="0" fontId="3" fillId="0" borderId="0"/>
    <xf numFmtId="0" fontId="4" fillId="0" borderId="0"/>
    <xf numFmtId="0" fontId="5" fillId="0" borderId="0" applyNumberForma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3" fillId="0" borderId="0"/>
    <xf numFmtId="43" fontId="3"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cellStyleXfs>
  <cellXfs count="277">
    <xf numFmtId="0" fontId="0" fillId="0" borderId="0" xfId="0"/>
    <xf numFmtId="0" fontId="3" fillId="0" borderId="0" xfId="1"/>
    <xf numFmtId="44" fontId="3" fillId="0" borderId="0" xfId="1" applyNumberFormat="1"/>
    <xf numFmtId="0" fontId="1" fillId="0" borderId="2" xfId="0" applyFont="1" applyBorder="1" applyAlignment="1">
      <alignment vertical="center"/>
    </xf>
    <xf numFmtId="0" fontId="1" fillId="0" borderId="1" xfId="0" applyFont="1" applyBorder="1" applyAlignment="1">
      <alignment vertical="center"/>
    </xf>
    <xf numFmtId="0" fontId="4" fillId="0" borderId="0" xfId="2"/>
    <xf numFmtId="0" fontId="3" fillId="4" borderId="0" xfId="1" applyFill="1"/>
    <xf numFmtId="0" fontId="3" fillId="0" borderId="0" xfId="1" applyAlignment="1">
      <alignment horizontal="left" wrapText="1"/>
    </xf>
    <xf numFmtId="0" fontId="3" fillId="0" borderId="0" xfId="4"/>
    <xf numFmtId="8" fontId="0" fillId="0" borderId="0" xfId="0" applyNumberFormat="1"/>
    <xf numFmtId="0" fontId="3" fillId="6" borderId="0" xfId="1" applyFill="1"/>
    <xf numFmtId="0" fontId="7" fillId="0" borderId="0" xfId="0" applyFont="1" applyAlignment="1">
      <alignment vertical="center"/>
    </xf>
    <xf numFmtId="10" fontId="7" fillId="0" borderId="0" xfId="8" applyNumberFormat="1" applyFont="1" applyAlignment="1">
      <alignment vertical="center"/>
    </xf>
    <xf numFmtId="0" fontId="3" fillId="0" borderId="0" xfId="0" applyFont="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10" fontId="10" fillId="0" borderId="1" xfId="0" applyNumberFormat="1" applyFont="1" applyBorder="1" applyAlignment="1">
      <alignment vertical="center"/>
    </xf>
    <xf numFmtId="0" fontId="10" fillId="2" borderId="14" xfId="0" applyFont="1" applyFill="1" applyBorder="1" applyAlignment="1">
      <alignment horizontal="center" vertical="center"/>
    </xf>
    <xf numFmtId="0" fontId="10" fillId="0" borderId="0" xfId="0" applyFont="1" applyAlignment="1">
      <alignment horizontal="left" vertical="center"/>
    </xf>
    <xf numFmtId="0" fontId="17" fillId="0" borderId="0" xfId="1" applyFont="1" applyAlignment="1">
      <alignment horizontal="left" wrapText="1"/>
    </xf>
    <xf numFmtId="0" fontId="17" fillId="0" borderId="0" xfId="1" applyFont="1" applyAlignment="1">
      <alignment horizontal="center"/>
    </xf>
    <xf numFmtId="44" fontId="17" fillId="0" borderId="0" xfId="1" applyNumberFormat="1" applyFont="1"/>
    <xf numFmtId="44" fontId="17" fillId="0" borderId="6" xfId="1" applyNumberFormat="1" applyFont="1" applyBorder="1"/>
    <xf numFmtId="0" fontId="17" fillId="0" borderId="5" xfId="1" applyFont="1" applyBorder="1"/>
    <xf numFmtId="0" fontId="17" fillId="0" borderId="0" xfId="1" applyFont="1"/>
    <xf numFmtId="10" fontId="10" fillId="0" borderId="0" xfId="0" applyNumberFormat="1" applyFont="1" applyAlignment="1">
      <alignment horizontal="left" vertical="center"/>
    </xf>
    <xf numFmtId="0" fontId="19" fillId="3" borderId="8" xfId="1" applyFont="1" applyFill="1" applyBorder="1" applyAlignment="1">
      <alignment horizontal="center" vertical="center"/>
    </xf>
    <xf numFmtId="0" fontId="19" fillId="3" borderId="12" xfId="1" applyFont="1" applyFill="1" applyBorder="1" applyAlignment="1">
      <alignment horizontal="center" vertical="center"/>
    </xf>
    <xf numFmtId="44" fontId="19" fillId="3" borderId="13" xfId="1" applyNumberFormat="1" applyFont="1" applyFill="1" applyBorder="1" applyAlignment="1">
      <alignment horizontal="center" vertical="center" wrapText="1"/>
    </xf>
    <xf numFmtId="44" fontId="17" fillId="6" borderId="13" xfId="1" applyNumberFormat="1" applyFont="1" applyFill="1" applyBorder="1" applyAlignment="1">
      <alignment horizontal="center" vertical="center"/>
    </xf>
    <xf numFmtId="44" fontId="19" fillId="3" borderId="13" xfId="1" applyNumberFormat="1" applyFont="1" applyFill="1" applyBorder="1" applyAlignment="1">
      <alignment horizontal="center" vertical="center"/>
    </xf>
    <xf numFmtId="0" fontId="17" fillId="0" borderId="25" xfId="2" applyFont="1" applyBorder="1"/>
    <xf numFmtId="10" fontId="22" fillId="0" borderId="8" xfId="3" applyNumberFormat="1" applyFont="1" applyBorder="1" applyAlignment="1">
      <alignment horizontal="center" vertical="center"/>
    </xf>
    <xf numFmtId="44" fontId="22" fillId="0" borderId="8" xfId="9" applyFont="1" applyBorder="1" applyAlignment="1">
      <alignment horizontal="center" vertical="center"/>
    </xf>
    <xf numFmtId="0" fontId="0" fillId="0" borderId="5" xfId="0" applyBorder="1"/>
    <xf numFmtId="0" fontId="1" fillId="0" borderId="23" xfId="0" applyFont="1" applyBorder="1" applyAlignment="1">
      <alignment vertical="center"/>
    </xf>
    <xf numFmtId="0" fontId="1" fillId="0" borderId="24" xfId="0" applyFont="1" applyBorder="1" applyAlignment="1">
      <alignment vertical="center"/>
    </xf>
    <xf numFmtId="0" fontId="1" fillId="0" borderId="32"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0" fontId="1" fillId="0" borderId="19" xfId="0" applyFont="1" applyBorder="1" applyAlignment="1">
      <alignment vertical="center"/>
    </xf>
    <xf numFmtId="0" fontId="1" fillId="0" borderId="30" xfId="0" applyFont="1" applyBorder="1" applyAlignment="1">
      <alignment vertical="center"/>
    </xf>
    <xf numFmtId="0" fontId="1" fillId="0" borderId="19" xfId="0" applyFont="1" applyBorder="1" applyAlignment="1">
      <alignment vertical="center" wrapText="1"/>
    </xf>
    <xf numFmtId="0" fontId="1" fillId="0" borderId="30" xfId="0" applyFont="1" applyBorder="1" applyAlignment="1">
      <alignment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18" fillId="0" borderId="9" xfId="0" applyFont="1" applyBorder="1" applyAlignment="1">
      <alignment vertical="center"/>
    </xf>
    <xf numFmtId="0" fontId="18" fillId="0" borderId="10" xfId="0" applyFont="1" applyBorder="1" applyAlignment="1">
      <alignment vertical="center"/>
    </xf>
    <xf numFmtId="10" fontId="18" fillId="0" borderId="10" xfId="8" applyNumberFormat="1" applyFont="1" applyBorder="1" applyAlignment="1">
      <alignment horizontal="center" vertical="center" wrapText="1"/>
    </xf>
    <xf numFmtId="0" fontId="18" fillId="0" borderId="11" xfId="0" applyFont="1" applyBorder="1" applyAlignment="1">
      <alignment vertical="center"/>
    </xf>
    <xf numFmtId="0" fontId="13" fillId="0" borderId="12" xfId="0" applyFont="1" applyBorder="1" applyAlignment="1">
      <alignment horizontal="center" vertical="center"/>
    </xf>
    <xf numFmtId="10" fontId="13" fillId="0" borderId="8" xfId="8" applyNumberFormat="1" applyFont="1" applyBorder="1" applyAlignment="1">
      <alignment horizontal="center" wrapText="1"/>
    </xf>
    <xf numFmtId="9" fontId="16" fillId="8" borderId="31" xfId="8" applyFont="1" applyFill="1" applyBorder="1" applyAlignment="1">
      <alignment horizontal="center" vertical="center" wrapText="1"/>
    </xf>
    <xf numFmtId="0" fontId="15" fillId="0" borderId="0" xfId="0" applyFont="1" applyAlignment="1">
      <alignment vertical="center"/>
    </xf>
    <xf numFmtId="10" fontId="15" fillId="0" borderId="0" xfId="8" applyNumberFormat="1" applyFont="1" applyAlignment="1">
      <alignment vertical="center"/>
    </xf>
    <xf numFmtId="0" fontId="13" fillId="0" borderId="0" xfId="0" applyFont="1" applyAlignment="1">
      <alignment horizontal="center" vertical="center"/>
    </xf>
    <xf numFmtId="4" fontId="17" fillId="0" borderId="0" xfId="9" applyNumberFormat="1" applyFont="1" applyAlignment="1">
      <alignment vertical="center" wrapText="1"/>
    </xf>
    <xf numFmtId="8" fontId="0" fillId="6" borderId="0" xfId="0" applyNumberFormat="1" applyFill="1"/>
    <xf numFmtId="0" fontId="0" fillId="6" borderId="0" xfId="0" applyFill="1"/>
    <xf numFmtId="44" fontId="4" fillId="0" borderId="0" xfId="2" applyNumberFormat="1"/>
    <xf numFmtId="0" fontId="18" fillId="0" borderId="16" xfId="0" applyFont="1" applyBorder="1" applyAlignment="1">
      <alignment vertical="center"/>
    </xf>
    <xf numFmtId="49" fontId="8" fillId="6" borderId="8" xfId="6" applyNumberFormat="1" applyFont="1" applyFill="1" applyBorder="1" applyAlignment="1">
      <alignment horizontal="center" vertical="center"/>
    </xf>
    <xf numFmtId="44" fontId="15" fillId="0" borderId="8" xfId="0" applyNumberFormat="1" applyFont="1" applyBorder="1" applyAlignment="1">
      <alignment horizontal="center" vertical="center"/>
    </xf>
    <xf numFmtId="8" fontId="15" fillId="0" borderId="8" xfId="0" applyNumberFormat="1" applyFont="1" applyBorder="1" applyAlignment="1">
      <alignment horizontal="center" vertical="center"/>
    </xf>
    <xf numFmtId="10" fontId="0" fillId="6" borderId="0" xfId="8" applyNumberFormat="1" applyFont="1" applyFill="1"/>
    <xf numFmtId="0" fontId="0" fillId="0" borderId="0" xfId="0" applyAlignment="1">
      <alignment horizontal="center"/>
    </xf>
    <xf numFmtId="44" fontId="0" fillId="0" borderId="0" xfId="0" applyNumberFormat="1"/>
    <xf numFmtId="44" fontId="10" fillId="2" borderId="28" xfId="0" applyNumberFormat="1" applyFont="1" applyFill="1" applyBorder="1" applyAlignment="1">
      <alignment horizontal="center" vertical="center"/>
    </xf>
    <xf numFmtId="44" fontId="12" fillId="2" borderId="22" xfId="0" applyNumberFormat="1" applyFont="1" applyFill="1" applyBorder="1" applyAlignment="1">
      <alignment horizontal="center" vertical="center"/>
    </xf>
    <xf numFmtId="44" fontId="15" fillId="0" borderId="22" xfId="0" applyNumberFormat="1" applyFont="1" applyBorder="1" applyAlignment="1">
      <alignment horizontal="center" vertical="center"/>
    </xf>
    <xf numFmtId="44" fontId="11" fillId="6" borderId="8" xfId="0" applyNumberFormat="1" applyFont="1" applyFill="1" applyBorder="1" applyAlignment="1">
      <alignment horizontal="right" vertical="center"/>
    </xf>
    <xf numFmtId="44" fontId="1" fillId="0" borderId="3" xfId="0" applyNumberFormat="1" applyFont="1" applyBorder="1" applyAlignment="1">
      <alignment vertical="center"/>
    </xf>
    <xf numFmtId="44" fontId="10" fillId="0" borderId="6" xfId="0" applyNumberFormat="1" applyFont="1" applyBorder="1" applyAlignment="1">
      <alignment vertical="center"/>
    </xf>
    <xf numFmtId="44" fontId="10" fillId="2" borderId="38" xfId="0" applyNumberFormat="1" applyFont="1" applyFill="1" applyBorder="1" applyAlignment="1">
      <alignment horizontal="center" vertical="center"/>
    </xf>
    <xf numFmtId="44" fontId="10" fillId="0" borderId="6" xfId="0" applyNumberFormat="1" applyFont="1" applyBorder="1" applyAlignment="1">
      <alignment horizontal="center" vertical="center"/>
    </xf>
    <xf numFmtId="44" fontId="15" fillId="0" borderId="13" xfId="0" applyNumberFormat="1" applyFont="1" applyBorder="1" applyAlignment="1">
      <alignment horizontal="center" vertical="center"/>
    </xf>
    <xf numFmtId="44" fontId="11" fillId="6" borderId="13" xfId="0" applyNumberFormat="1" applyFont="1" applyFill="1" applyBorder="1" applyAlignment="1">
      <alignment horizontal="righ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6" borderId="12" xfId="0" applyFont="1" applyFill="1" applyBorder="1" applyAlignment="1">
      <alignment horizontal="center" vertical="center"/>
    </xf>
    <xf numFmtId="0" fontId="11" fillId="6" borderId="15" xfId="0" applyFont="1" applyFill="1" applyBorder="1" applyAlignment="1">
      <alignment horizontal="center" vertical="center"/>
    </xf>
    <xf numFmtId="0" fontId="23" fillId="6" borderId="12" xfId="0" applyFont="1" applyFill="1" applyBorder="1" applyAlignment="1">
      <alignment horizontal="center" vertical="center"/>
    </xf>
    <xf numFmtId="1" fontId="22" fillId="5" borderId="37" xfId="10" applyNumberFormat="1" applyFont="1" applyFill="1" applyBorder="1" applyAlignment="1">
      <alignment horizontal="center" vertical="top"/>
    </xf>
    <xf numFmtId="44" fontId="13" fillId="0" borderId="13" xfId="10" applyNumberFormat="1" applyFont="1" applyBorder="1" applyAlignment="1">
      <alignment horizontal="right" vertical="center"/>
    </xf>
    <xf numFmtId="44" fontId="16" fillId="8" borderId="31" xfId="0" applyNumberFormat="1" applyFont="1" applyFill="1" applyBorder="1" applyAlignment="1">
      <alignment horizontal="center" vertical="center" wrapText="1"/>
    </xf>
    <xf numFmtId="0" fontId="14" fillId="0" borderId="5" xfId="2" applyFont="1" applyBorder="1" applyAlignment="1">
      <alignment horizontal="left"/>
    </xf>
    <xf numFmtId="10" fontId="21" fillId="0" borderId="6" xfId="3" applyNumberFormat="1" applyFont="1" applyBorder="1" applyAlignment="1">
      <alignment horizontal="left" vertical="center"/>
    </xf>
    <xf numFmtId="0" fontId="14" fillId="0" borderId="6" xfId="2" applyFont="1" applyBorder="1"/>
    <xf numFmtId="49" fontId="21" fillId="0" borderId="5" xfId="3" applyNumberFormat="1" applyFont="1" applyBorder="1" applyAlignment="1">
      <alignment horizontal="left" vertical="center"/>
    </xf>
    <xf numFmtId="44" fontId="22" fillId="0" borderId="13" xfId="9" applyFont="1" applyBorder="1" applyAlignment="1">
      <alignment horizontal="center" vertical="center"/>
    </xf>
    <xf numFmtId="10" fontId="22" fillId="0" borderId="13" xfId="3" applyNumberFormat="1" applyFont="1" applyBorder="1" applyAlignment="1">
      <alignment horizontal="center" vertical="center"/>
    </xf>
    <xf numFmtId="0" fontId="7" fillId="0" borderId="0" xfId="1" applyFont="1"/>
    <xf numFmtId="0" fontId="10" fillId="0" borderId="5" xfId="0" applyFont="1" applyBorder="1" applyAlignment="1">
      <alignment horizontal="left" vertical="center"/>
    </xf>
    <xf numFmtId="0" fontId="19" fillId="0" borderId="12" xfId="1" applyFont="1" applyBorder="1" applyAlignment="1">
      <alignment horizontal="center" vertical="center"/>
    </xf>
    <xf numFmtId="44" fontId="10" fillId="2" borderId="17" xfId="0" applyNumberFormat="1" applyFont="1" applyFill="1" applyBorder="1" applyAlignment="1">
      <alignment horizontal="center" vertical="center" wrapText="1"/>
    </xf>
    <xf numFmtId="44" fontId="15" fillId="0" borderId="29" xfId="0" applyNumberFormat="1" applyFont="1" applyBorder="1" applyAlignment="1">
      <alignment horizontal="center" vertical="center"/>
    </xf>
    <xf numFmtId="44" fontId="16" fillId="0" borderId="18" xfId="0" applyNumberFormat="1" applyFont="1" applyBorder="1" applyAlignment="1">
      <alignment horizontal="center" vertical="center"/>
    </xf>
    <xf numFmtId="0" fontId="19" fillId="3" borderId="8" xfId="1" applyFont="1" applyFill="1" applyBorder="1" applyAlignment="1">
      <alignment horizontal="center" vertical="center" wrapText="1"/>
    </xf>
    <xf numFmtId="0" fontId="17" fillId="0" borderId="12" xfId="1" applyFont="1" applyBorder="1" applyAlignment="1">
      <alignment horizontal="center" vertical="center"/>
    </xf>
    <xf numFmtId="0" fontId="17" fillId="0" borderId="8" xfId="1" applyFont="1" applyBorder="1" applyAlignment="1">
      <alignment horizontal="center" vertical="center"/>
    </xf>
    <xf numFmtId="44" fontId="17" fillId="0" borderId="8" xfId="1" applyNumberFormat="1" applyFont="1" applyBorder="1" applyAlignment="1">
      <alignment horizontal="center" vertical="center"/>
    </xf>
    <xf numFmtId="44" fontId="17" fillId="0" borderId="13" xfId="1" applyNumberFormat="1" applyFont="1" applyBorder="1" applyAlignment="1">
      <alignment horizontal="center" vertical="center"/>
    </xf>
    <xf numFmtId="0" fontId="15" fillId="0" borderId="12" xfId="0" applyFont="1" applyBorder="1" applyAlignment="1">
      <alignment horizontal="center" vertical="center"/>
    </xf>
    <xf numFmtId="2" fontId="17" fillId="0" borderId="8" xfId="1" applyNumberFormat="1" applyFont="1" applyBorder="1" applyAlignment="1">
      <alignment horizontal="center" vertical="center"/>
    </xf>
    <xf numFmtId="0" fontId="18" fillId="0" borderId="8" xfId="0" applyFont="1" applyBorder="1" applyAlignment="1">
      <alignment horizontal="left" vertical="center" wrapText="1"/>
    </xf>
    <xf numFmtId="10" fontId="13" fillId="0" borderId="8" xfId="8" applyNumberFormat="1" applyFont="1" applyBorder="1" applyAlignment="1">
      <alignment horizontal="center" vertical="center" wrapText="1"/>
    </xf>
    <xf numFmtId="0" fontId="24" fillId="0" borderId="0" xfId="4" applyFont="1"/>
    <xf numFmtId="0" fontId="25" fillId="0" borderId="0" xfId="4" applyFont="1"/>
    <xf numFmtId="0" fontId="29" fillId="0" borderId="0" xfId="4" applyFont="1" applyAlignment="1">
      <alignment vertical="center"/>
    </xf>
    <xf numFmtId="10" fontId="29" fillId="0" borderId="0" xfId="5" applyNumberFormat="1" applyFont="1" applyAlignment="1">
      <alignment vertical="center"/>
    </xf>
    <xf numFmtId="0" fontId="29" fillId="0" borderId="0" xfId="4" applyFont="1"/>
    <xf numFmtId="0" fontId="31" fillId="0" borderId="0" xfId="4" applyFont="1" applyAlignment="1">
      <alignment horizontal="left"/>
    </xf>
    <xf numFmtId="0" fontId="32" fillId="0" borderId="0" xfId="4" applyFont="1" applyAlignment="1">
      <alignment horizontal="left"/>
    </xf>
    <xf numFmtId="165" fontId="32" fillId="0" borderId="0" xfId="6" applyFont="1" applyAlignment="1">
      <alignment horizontal="left"/>
    </xf>
    <xf numFmtId="0" fontId="33" fillId="0" borderId="0" xfId="4" applyFont="1" applyAlignment="1">
      <alignment horizontal="left"/>
    </xf>
    <xf numFmtId="0" fontId="35" fillId="0" borderId="0" xfId="4" applyFont="1" applyAlignment="1">
      <alignment horizontal="left"/>
    </xf>
    <xf numFmtId="0" fontId="24" fillId="0" borderId="0" xfId="4" applyFont="1" applyAlignment="1">
      <alignment vertical="center"/>
    </xf>
    <xf numFmtId="10" fontId="24" fillId="0" borderId="0" xfId="7" applyNumberFormat="1" applyFont="1" applyAlignment="1">
      <alignment vertical="center"/>
    </xf>
    <xf numFmtId="2" fontId="29" fillId="0" borderId="0" xfId="4" applyNumberFormat="1" applyFont="1" applyAlignment="1">
      <alignment vertical="center"/>
    </xf>
    <xf numFmtId="44" fontId="1" fillId="0" borderId="21" xfId="0" applyNumberFormat="1" applyFont="1" applyBorder="1" applyAlignment="1">
      <alignment horizontal="center" vertical="center" wrapText="1"/>
    </xf>
    <xf numFmtId="0" fontId="19" fillId="3" borderId="22" xfId="1" applyFont="1" applyFill="1" applyBorder="1" applyAlignment="1">
      <alignment horizontal="center" vertical="center"/>
    </xf>
    <xf numFmtId="0" fontId="17" fillId="0" borderId="22" xfId="1" applyFont="1" applyBorder="1" applyAlignment="1">
      <alignment horizontal="center" vertical="center"/>
    </xf>
    <xf numFmtId="8" fontId="2" fillId="0" borderId="0" xfId="0" applyNumberFormat="1" applyFont="1" applyAlignment="1">
      <alignment horizontal="center" vertical="center"/>
    </xf>
    <xf numFmtId="0" fontId="19" fillId="0" borderId="20" xfId="1" applyFont="1" applyBorder="1" applyAlignment="1">
      <alignment horizontal="right" vertical="center" wrapText="1"/>
    </xf>
    <xf numFmtId="0" fontId="19" fillId="0" borderId="19" xfId="1" applyFont="1" applyBorder="1" applyAlignment="1">
      <alignment horizontal="right" vertical="center" wrapText="1"/>
    </xf>
    <xf numFmtId="44" fontId="19" fillId="0" borderId="30" xfId="1" applyNumberFormat="1" applyFont="1" applyBorder="1" applyAlignment="1">
      <alignment horizontal="center" vertical="center"/>
    </xf>
    <xf numFmtId="0" fontId="11" fillId="6" borderId="19" xfId="0" applyFont="1" applyFill="1" applyBorder="1" applyAlignment="1">
      <alignment horizontal="left" vertical="center"/>
    </xf>
    <xf numFmtId="0" fontId="15" fillId="0" borderId="8" xfId="0" applyFont="1" applyBorder="1" applyAlignment="1">
      <alignment horizontal="center" vertical="center"/>
    </xf>
    <xf numFmtId="0" fontId="10"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15" fillId="0" borderId="8" xfId="0" applyFont="1" applyBorder="1" applyAlignment="1">
      <alignment horizontal="center" vertical="center"/>
    </xf>
    <xf numFmtId="0" fontId="11" fillId="6" borderId="19" xfId="0" applyFont="1" applyFill="1" applyBorder="1" applyAlignment="1">
      <alignment horizontal="left" vertical="center"/>
    </xf>
    <xf numFmtId="0" fontId="10" fillId="0" borderId="0" xfId="0" applyFont="1" applyBorder="1" applyAlignment="1">
      <alignment vertical="center"/>
    </xf>
    <xf numFmtId="49" fontId="21" fillId="0" borderId="0" xfId="3" applyNumberFormat="1" applyFont="1" applyBorder="1" applyAlignment="1">
      <alignment horizontal="left" vertical="center"/>
    </xf>
    <xf numFmtId="10" fontId="21" fillId="0" borderId="0" xfId="3" applyNumberFormat="1" applyFont="1" applyBorder="1" applyAlignment="1">
      <alignment horizontal="left" vertical="center"/>
    </xf>
    <xf numFmtId="0" fontId="14" fillId="0" borderId="0" xfId="2" applyFont="1" applyBorder="1"/>
    <xf numFmtId="2" fontId="17" fillId="0" borderId="0" xfId="1" applyNumberFormat="1" applyFont="1" applyAlignment="1">
      <alignment horizontal="center"/>
    </xf>
    <xf numFmtId="2" fontId="19" fillId="3" borderId="8" xfId="1" applyNumberFormat="1" applyFont="1" applyFill="1" applyBorder="1" applyAlignment="1">
      <alignment horizontal="center" vertical="center" wrapText="1"/>
    </xf>
    <xf numFmtId="2" fontId="19" fillId="0" borderId="19" xfId="1" applyNumberFormat="1" applyFont="1" applyBorder="1" applyAlignment="1">
      <alignment horizontal="right" vertical="center" wrapText="1"/>
    </xf>
    <xf numFmtId="2" fontId="3" fillId="0" borderId="0" xfId="1" applyNumberFormat="1"/>
    <xf numFmtId="0" fontId="17" fillId="0" borderId="0" xfId="2" applyFont="1" applyBorder="1"/>
    <xf numFmtId="0" fontId="4" fillId="0" borderId="0" xfId="2" applyBorder="1"/>
    <xf numFmtId="10" fontId="19" fillId="6" borderId="44" xfId="0" applyNumberFormat="1" applyFont="1" applyFill="1" applyBorder="1" applyAlignment="1">
      <alignment horizontal="center" vertical="center"/>
    </xf>
    <xf numFmtId="44" fontId="22" fillId="7" borderId="44" xfId="3" applyNumberFormat="1" applyFont="1" applyFill="1" applyBorder="1" applyAlignment="1">
      <alignment vertical="center"/>
    </xf>
    <xf numFmtId="44" fontId="22" fillId="7" borderId="44" xfId="3" applyNumberFormat="1" applyFont="1" applyFill="1" applyBorder="1" applyAlignment="1">
      <alignment horizontal="center" vertical="center"/>
    </xf>
    <xf numFmtId="0" fontId="14" fillId="0" borderId="1" xfId="2" applyFont="1" applyBorder="1" applyAlignment="1">
      <alignment vertical="center" wrapText="1"/>
    </xf>
    <xf numFmtId="0" fontId="14" fillId="0" borderId="21" xfId="2" applyFont="1" applyBorder="1" applyAlignment="1">
      <alignment vertical="center" wrapText="1"/>
    </xf>
    <xf numFmtId="0" fontId="1" fillId="0" borderId="1" xfId="0" applyFont="1" applyBorder="1" applyAlignment="1">
      <alignment vertical="center" wrapText="1"/>
    </xf>
    <xf numFmtId="0" fontId="11" fillId="6" borderId="19" xfId="0" applyFont="1" applyFill="1" applyBorder="1" applyAlignment="1">
      <alignment horizontal="left" vertical="center"/>
    </xf>
    <xf numFmtId="0" fontId="15" fillId="0" borderId="8" xfId="0" applyFont="1" applyBorder="1" applyAlignment="1">
      <alignment horizontal="center" vertical="center"/>
    </xf>
    <xf numFmtId="0" fontId="19" fillId="3" borderId="8" xfId="1" applyFont="1" applyFill="1" applyBorder="1" applyAlignment="1">
      <alignment horizontal="center" vertical="center" wrapText="1"/>
    </xf>
    <xf numFmtId="0" fontId="13" fillId="0" borderId="36"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165" fontId="25" fillId="0" borderId="0" xfId="6" applyFont="1" applyBorder="1" applyAlignment="1">
      <alignment vertical="center"/>
    </xf>
    <xf numFmtId="0" fontId="13" fillId="0" borderId="0" xfId="0" applyFont="1" applyBorder="1" applyAlignment="1">
      <alignment horizontal="center" vertical="center"/>
    </xf>
    <xf numFmtId="0" fontId="0" fillId="0" borderId="0" xfId="0"/>
    <xf numFmtId="0" fontId="3" fillId="0" borderId="0" xfId="1"/>
    <xf numFmtId="0" fontId="3" fillId="4" borderId="0" xfId="1" applyFill="1"/>
    <xf numFmtId="0" fontId="19" fillId="3" borderId="8" xfId="1" applyFont="1" applyFill="1" applyBorder="1" applyAlignment="1">
      <alignment horizontal="center" vertical="center"/>
    </xf>
    <xf numFmtId="0" fontId="19" fillId="3" borderId="12" xfId="1" applyFont="1" applyFill="1" applyBorder="1" applyAlignment="1">
      <alignment horizontal="center" vertical="center"/>
    </xf>
    <xf numFmtId="10" fontId="22" fillId="0" borderId="8" xfId="3" applyNumberFormat="1" applyFont="1" applyBorder="1" applyAlignment="1">
      <alignment horizontal="center" vertical="center"/>
    </xf>
    <xf numFmtId="0" fontId="13" fillId="0" borderId="0" xfId="0" applyFont="1" applyAlignment="1">
      <alignment horizontal="center" vertical="center"/>
    </xf>
    <xf numFmtId="0" fontId="0" fillId="6" borderId="0" xfId="0" applyFill="1"/>
    <xf numFmtId="10" fontId="0" fillId="6" borderId="0" xfId="8" applyNumberFormat="1" applyFont="1" applyFill="1"/>
    <xf numFmtId="0" fontId="11" fillId="6" borderId="12" xfId="0" applyFont="1" applyFill="1" applyBorder="1" applyAlignment="1">
      <alignment horizontal="center" vertical="center"/>
    </xf>
    <xf numFmtId="10" fontId="22" fillId="0" borderId="13" xfId="3" applyNumberFormat="1" applyFont="1" applyBorder="1" applyAlignment="1">
      <alignment horizontal="center" vertical="center"/>
    </xf>
    <xf numFmtId="0" fontId="19" fillId="0" borderId="12" xfId="1" applyFont="1" applyBorder="1" applyAlignment="1">
      <alignment horizontal="center" vertical="center"/>
    </xf>
    <xf numFmtId="0" fontId="19" fillId="3" borderId="8" xfId="1" applyFont="1" applyFill="1" applyBorder="1" applyAlignment="1">
      <alignment horizontal="center" vertical="center" wrapText="1"/>
    </xf>
    <xf numFmtId="0" fontId="17" fillId="0" borderId="12" xfId="1" applyFont="1" applyBorder="1" applyAlignment="1">
      <alignment horizontal="center" vertical="center"/>
    </xf>
    <xf numFmtId="0" fontId="17" fillId="0" borderId="8" xfId="1" applyFont="1" applyBorder="1" applyAlignment="1">
      <alignment horizontal="center" vertical="center"/>
    </xf>
    <xf numFmtId="0" fontId="15" fillId="0" borderId="12" xfId="0" applyFont="1" applyBorder="1" applyAlignment="1">
      <alignment horizontal="center" vertical="center"/>
    </xf>
    <xf numFmtId="2" fontId="17" fillId="0" borderId="8" xfId="1" applyNumberFormat="1" applyFont="1" applyBorder="1" applyAlignment="1">
      <alignment horizontal="center" vertical="center"/>
    </xf>
    <xf numFmtId="0" fontId="19" fillId="3" borderId="22" xfId="1" applyFont="1" applyFill="1" applyBorder="1" applyAlignment="1">
      <alignment horizontal="center" vertical="center"/>
    </xf>
    <xf numFmtId="0" fontId="17" fillId="0" borderId="22" xfId="1" applyFont="1" applyBorder="1" applyAlignment="1">
      <alignment horizontal="center" vertical="center"/>
    </xf>
    <xf numFmtId="0" fontId="19" fillId="0" borderId="20" xfId="1" applyFont="1" applyBorder="1" applyAlignment="1">
      <alignment horizontal="right" vertical="center" wrapText="1"/>
    </xf>
    <xf numFmtId="0" fontId="19" fillId="0" borderId="19" xfId="1" applyFont="1" applyBorder="1" applyAlignment="1">
      <alignment horizontal="right" vertical="center" wrapText="1"/>
    </xf>
    <xf numFmtId="0" fontId="11" fillId="6" borderId="19" xfId="0" applyFont="1" applyFill="1" applyBorder="1" applyAlignment="1">
      <alignment horizontal="left" vertical="center"/>
    </xf>
    <xf numFmtId="0" fontId="15" fillId="0" borderId="8" xfId="0" applyFont="1" applyBorder="1" applyAlignment="1">
      <alignment horizontal="center" vertical="center"/>
    </xf>
    <xf numFmtId="0" fontId="10" fillId="2" borderId="17" xfId="0" applyFont="1" applyFill="1" applyBorder="1" applyAlignment="1">
      <alignment horizontal="center" vertical="center" wrapText="1"/>
    </xf>
    <xf numFmtId="2" fontId="19" fillId="3" borderId="8" xfId="1" applyNumberFormat="1" applyFont="1" applyFill="1" applyBorder="1" applyAlignment="1">
      <alignment horizontal="center" vertical="center" wrapText="1"/>
    </xf>
    <xf numFmtId="2" fontId="19" fillId="0" borderId="19" xfId="1" applyNumberFormat="1" applyFont="1" applyBorder="1" applyAlignment="1">
      <alignment horizontal="right" vertical="center" wrapText="1"/>
    </xf>
    <xf numFmtId="0" fontId="15" fillId="0" borderId="22" xfId="0" applyFont="1" applyBorder="1" applyAlignment="1">
      <alignment vertical="center" wrapText="1"/>
    </xf>
    <xf numFmtId="0" fontId="13" fillId="0" borderId="36" xfId="0" applyFont="1" applyBorder="1" applyAlignment="1">
      <alignment horizontal="center" vertical="center"/>
    </xf>
    <xf numFmtId="0" fontId="23" fillId="6" borderId="22" xfId="0" applyFont="1" applyFill="1" applyBorder="1" applyAlignment="1">
      <alignment horizontal="left" vertical="center"/>
    </xf>
    <xf numFmtId="0" fontId="0" fillId="0" borderId="1" xfId="0" applyBorder="1" applyAlignment="1">
      <alignment horizontal="center"/>
    </xf>
    <xf numFmtId="4" fontId="17" fillId="0" borderId="0" xfId="0" applyNumberFormat="1" applyFont="1" applyAlignment="1">
      <alignment horizontal="center" vertical="center" wrapText="1"/>
    </xf>
    <xf numFmtId="0" fontId="20" fillId="0" borderId="25" xfId="0" applyFont="1" applyBorder="1" applyAlignment="1">
      <alignment horizontal="center"/>
    </xf>
    <xf numFmtId="0" fontId="20" fillId="0" borderId="26" xfId="0" applyFont="1" applyBorder="1" applyAlignment="1">
      <alignment horizontal="center"/>
    </xf>
    <xf numFmtId="0" fontId="20" fillId="0" borderId="27" xfId="0" applyFont="1" applyBorder="1" applyAlignment="1">
      <alignment horizontal="center"/>
    </xf>
    <xf numFmtId="165" fontId="16" fillId="8" borderId="33" xfId="0" applyNumberFormat="1" applyFont="1" applyFill="1" applyBorder="1" applyAlignment="1">
      <alignment horizontal="center" vertical="center" wrapText="1"/>
    </xf>
    <xf numFmtId="165" fontId="16" fillId="8" borderId="34" xfId="0" applyNumberFormat="1" applyFont="1" applyFill="1" applyBorder="1" applyAlignment="1">
      <alignment horizontal="center" vertical="center" wrapText="1"/>
    </xf>
    <xf numFmtId="0" fontId="13" fillId="0" borderId="0" xfId="0" applyFont="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1" fillId="0" borderId="2" xfId="0" applyFont="1" applyBorder="1" applyAlignment="1">
      <alignment horizontal="left" vertical="center" wrapText="1"/>
    </xf>
    <xf numFmtId="0" fontId="1" fillId="0" borderId="0" xfId="0" applyFont="1" applyBorder="1" applyAlignment="1">
      <alignment horizontal="left" vertical="center" wrapText="1"/>
    </xf>
    <xf numFmtId="0" fontId="15" fillId="0" borderId="8" xfId="0" applyFont="1" applyBorder="1" applyAlignment="1">
      <alignment horizontal="center" vertical="center"/>
    </xf>
    <xf numFmtId="0" fontId="38" fillId="2" borderId="20" xfId="0" applyFont="1" applyFill="1" applyBorder="1" applyAlignment="1">
      <alignment horizontal="left" vertical="center" wrapText="1"/>
    </xf>
    <xf numFmtId="0" fontId="38" fillId="2" borderId="19" xfId="0" applyFont="1" applyFill="1" applyBorder="1" applyAlignment="1">
      <alignment horizontal="left" vertical="center" wrapText="1"/>
    </xf>
    <xf numFmtId="0" fontId="38" fillId="2" borderId="18" xfId="0" applyFont="1" applyFill="1" applyBorder="1" applyAlignment="1">
      <alignment horizontal="left" vertical="center" wrapText="1"/>
    </xf>
    <xf numFmtId="0" fontId="10" fillId="2" borderId="17"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1" fillId="6" borderId="22"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30" xfId="0" applyFont="1" applyFill="1" applyBorder="1" applyAlignment="1">
      <alignment horizontal="left" vertical="center"/>
    </xf>
    <xf numFmtId="0" fontId="10" fillId="0" borderId="0" xfId="0" applyFont="1" applyBorder="1" applyAlignment="1">
      <alignment horizontal="left" vertical="center"/>
    </xf>
    <xf numFmtId="0" fontId="10" fillId="0" borderId="6" xfId="0" applyFont="1" applyBorder="1" applyAlignment="1">
      <alignment horizontal="left" vertical="center"/>
    </xf>
    <xf numFmtId="0" fontId="11" fillId="6" borderId="20" xfId="0" applyFont="1" applyFill="1" applyBorder="1" applyAlignment="1">
      <alignment horizontal="center" vertical="center"/>
    </xf>
    <xf numFmtId="0" fontId="11" fillId="6" borderId="19" xfId="0" applyFont="1" applyFill="1" applyBorder="1" applyAlignment="1">
      <alignment horizontal="center" vertical="center"/>
    </xf>
    <xf numFmtId="0" fontId="18" fillId="0" borderId="25" xfId="1" applyFont="1" applyBorder="1" applyAlignment="1">
      <alignment horizontal="center"/>
    </xf>
    <xf numFmtId="0" fontId="18" fillId="0" borderId="26" xfId="1" applyFont="1" applyBorder="1" applyAlignment="1">
      <alignment horizontal="center"/>
    </xf>
    <xf numFmtId="0" fontId="18" fillId="0" borderId="27" xfId="1" applyFont="1" applyBorder="1" applyAlignment="1">
      <alignment horizontal="center"/>
    </xf>
    <xf numFmtId="0" fontId="19" fillId="3" borderId="22" xfId="1" applyFont="1" applyFill="1" applyBorder="1" applyAlignment="1">
      <alignment horizontal="left" vertical="center" wrapText="1"/>
    </xf>
    <xf numFmtId="0" fontId="19" fillId="3" borderId="19" xfId="1" applyFont="1" applyFill="1" applyBorder="1" applyAlignment="1">
      <alignment horizontal="left" vertical="center" wrapText="1"/>
    </xf>
    <xf numFmtId="0" fontId="19" fillId="3" borderId="30" xfId="1" applyFont="1" applyFill="1" applyBorder="1" applyAlignment="1">
      <alignment horizontal="left" vertical="center" wrapText="1"/>
    </xf>
    <xf numFmtId="0" fontId="19" fillId="0" borderId="12" xfId="1" applyFont="1" applyBorder="1" applyAlignment="1">
      <alignment horizontal="left" vertical="center"/>
    </xf>
    <xf numFmtId="0" fontId="19" fillId="0" borderId="8" xfId="1" applyFont="1" applyBorder="1" applyAlignment="1">
      <alignment horizontal="left" vertical="center"/>
    </xf>
    <xf numFmtId="0" fontId="19" fillId="0" borderId="13" xfId="1" applyFont="1" applyBorder="1" applyAlignment="1">
      <alignment horizontal="left" vertical="center"/>
    </xf>
    <xf numFmtId="0" fontId="19" fillId="3" borderId="8" xfId="1" applyFont="1" applyFill="1" applyBorder="1" applyAlignment="1">
      <alignment horizontal="center" vertical="center" wrapText="1"/>
    </xf>
    <xf numFmtId="0" fontId="19" fillId="3" borderId="20" xfId="1" applyFont="1" applyFill="1" applyBorder="1" applyAlignment="1">
      <alignment horizontal="right" vertical="center" wrapText="1"/>
    </xf>
    <xf numFmtId="0" fontId="19" fillId="3" borderId="19" xfId="1" applyFont="1" applyFill="1" applyBorder="1" applyAlignment="1">
      <alignment horizontal="right" vertical="center" wrapText="1"/>
    </xf>
    <xf numFmtId="0" fontId="19" fillId="3" borderId="18" xfId="1" applyFont="1" applyFill="1" applyBorder="1" applyAlignment="1">
      <alignment horizontal="right" vertical="center" wrapText="1"/>
    </xf>
    <xf numFmtId="0" fontId="19" fillId="0" borderId="20" xfId="1" applyFont="1" applyBorder="1" applyAlignment="1">
      <alignment horizontal="left" vertical="center"/>
    </xf>
    <xf numFmtId="0" fontId="19" fillId="0" borderId="19" xfId="1" applyFont="1" applyBorder="1" applyAlignment="1">
      <alignment horizontal="left" vertical="center"/>
    </xf>
    <xf numFmtId="0" fontId="19" fillId="0" borderId="30" xfId="1" applyFont="1" applyBorder="1" applyAlignment="1">
      <alignment horizontal="left" vertical="center"/>
    </xf>
    <xf numFmtId="0" fontId="17" fillId="0" borderId="22" xfId="1" applyFont="1" applyBorder="1" applyAlignment="1">
      <alignment horizontal="left" vertical="center"/>
    </xf>
    <xf numFmtId="0" fontId="17" fillId="0" borderId="19" xfId="1" applyFont="1" applyBorder="1" applyAlignment="1">
      <alignment horizontal="left" vertical="center"/>
    </xf>
    <xf numFmtId="0" fontId="17" fillId="0" borderId="18" xfId="1" applyFont="1" applyBorder="1" applyAlignment="1">
      <alignment horizontal="left" vertical="center"/>
    </xf>
    <xf numFmtId="0" fontId="17" fillId="6" borderId="20" xfId="1" applyFont="1" applyFill="1" applyBorder="1" applyAlignment="1">
      <alignment horizontal="right" vertical="center"/>
    </xf>
    <xf numFmtId="0" fontId="17" fillId="6" borderId="19" xfId="1" applyFont="1" applyFill="1" applyBorder="1" applyAlignment="1">
      <alignment horizontal="right" vertical="center"/>
    </xf>
    <xf numFmtId="0" fontId="17" fillId="6" borderId="18" xfId="1" applyFont="1" applyFill="1" applyBorder="1" applyAlignment="1">
      <alignment horizontal="right" vertical="center"/>
    </xf>
    <xf numFmtId="0" fontId="17" fillId="0" borderId="20" xfId="1" applyFont="1" applyBorder="1" applyAlignment="1">
      <alignment horizontal="center" vertical="center"/>
    </xf>
    <xf numFmtId="0" fontId="17" fillId="0" borderId="19" xfId="1" applyFont="1" applyBorder="1" applyAlignment="1">
      <alignment horizontal="center" vertical="center"/>
    </xf>
    <xf numFmtId="0" fontId="17" fillId="0" borderId="30" xfId="1" applyFont="1" applyBorder="1" applyAlignment="1">
      <alignment horizontal="center" vertical="center"/>
    </xf>
    <xf numFmtId="0" fontId="17" fillId="0" borderId="8" xfId="1" applyFont="1" applyBorder="1" applyAlignment="1">
      <alignment horizontal="left" vertical="center" wrapText="1"/>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18" xfId="1" applyFont="1" applyBorder="1" applyAlignment="1">
      <alignment horizontal="right" vertical="center"/>
    </xf>
    <xf numFmtId="165" fontId="25" fillId="0" borderId="0" xfId="6" applyFont="1" applyAlignment="1">
      <alignment horizontal="center" vertical="center"/>
    </xf>
    <xf numFmtId="0" fontId="3" fillId="0" borderId="0" xfId="4" applyAlignment="1">
      <alignment horizontal="center" vertical="center"/>
    </xf>
    <xf numFmtId="165" fontId="25" fillId="0" borderId="36" xfId="6" applyFont="1" applyBorder="1" applyAlignment="1">
      <alignment horizontal="center" vertical="center"/>
    </xf>
    <xf numFmtId="0" fontId="26" fillId="0" borderId="0" xfId="4" applyFont="1" applyAlignment="1">
      <alignment horizontal="center"/>
    </xf>
    <xf numFmtId="0" fontId="28" fillId="0" borderId="0" xfId="4" applyFont="1" applyAlignment="1">
      <alignment horizontal="center"/>
    </xf>
    <xf numFmtId="0" fontId="30" fillId="0" borderId="0" xfId="4" applyFont="1" applyAlignment="1">
      <alignment horizontal="center" vertical="center" wrapText="1"/>
    </xf>
    <xf numFmtId="165" fontId="36" fillId="0" borderId="0" xfId="6" applyFont="1" applyAlignment="1" applyProtection="1">
      <alignment horizontal="right"/>
      <protection locked="0"/>
    </xf>
    <xf numFmtId="165" fontId="32" fillId="0" borderId="0" xfId="6" applyFont="1" applyAlignment="1">
      <alignment horizontal="center" wrapText="1"/>
    </xf>
    <xf numFmtId="165" fontId="32" fillId="0" borderId="0" xfId="6" applyFont="1" applyAlignment="1">
      <alignment horizontal="center"/>
    </xf>
    <xf numFmtId="0" fontId="39" fillId="0" borderId="36" xfId="2" applyFont="1" applyBorder="1" applyAlignment="1">
      <alignment horizontal="center"/>
    </xf>
    <xf numFmtId="0" fontId="39" fillId="0" borderId="0" xfId="2" applyFont="1" applyAlignment="1">
      <alignment horizontal="center"/>
    </xf>
    <xf numFmtId="0" fontId="22" fillId="5" borderId="39" xfId="3" applyFont="1" applyFill="1" applyBorder="1" applyAlignment="1">
      <alignment horizontal="center" vertical="center" wrapText="1"/>
    </xf>
    <xf numFmtId="0" fontId="22" fillId="5" borderId="40" xfId="3" applyFont="1" applyFill="1" applyBorder="1" applyAlignment="1">
      <alignment horizontal="center" vertical="center" wrapText="1"/>
    </xf>
    <xf numFmtId="44" fontId="22" fillId="0" borderId="29" xfId="3" applyNumberFormat="1" applyFont="1" applyBorder="1" applyAlignment="1">
      <alignment horizontal="center" vertical="center"/>
    </xf>
    <xf numFmtId="44" fontId="22" fillId="0" borderId="16" xfId="3" applyNumberFormat="1" applyFont="1" applyBorder="1" applyAlignment="1">
      <alignment horizontal="center" vertical="center"/>
    </xf>
    <xf numFmtId="10" fontId="19" fillId="0" borderId="29" xfId="5" applyNumberFormat="1" applyFont="1" applyBorder="1" applyAlignment="1">
      <alignment horizontal="center" vertical="center" wrapText="1"/>
    </xf>
    <xf numFmtId="10" fontId="19" fillId="0" borderId="16" xfId="5" applyNumberFormat="1" applyFont="1" applyBorder="1" applyAlignment="1">
      <alignment horizontal="center" vertical="center" wrapText="1"/>
    </xf>
    <xf numFmtId="0" fontId="22" fillId="0" borderId="35" xfId="3" applyFont="1" applyBorder="1" applyAlignment="1">
      <alignment horizontal="center" vertical="center"/>
    </xf>
    <xf numFmtId="0" fontId="22" fillId="0" borderId="15" xfId="3" applyFont="1" applyBorder="1" applyAlignment="1">
      <alignment horizontal="center" vertical="center"/>
    </xf>
    <xf numFmtId="0" fontId="22" fillId="0" borderId="29" xfId="3" applyFont="1" applyBorder="1" applyAlignment="1">
      <alignment horizontal="center" vertical="center" wrapText="1"/>
    </xf>
    <xf numFmtId="0" fontId="22" fillId="0" borderId="16" xfId="3" applyFont="1" applyBorder="1" applyAlignment="1">
      <alignment horizontal="center" vertical="center" wrapText="1"/>
    </xf>
    <xf numFmtId="0" fontId="19" fillId="6" borderId="43" xfId="0" applyFont="1" applyFill="1" applyBorder="1" applyAlignment="1">
      <alignment horizontal="center" vertical="center"/>
    </xf>
    <xf numFmtId="0" fontId="19" fillId="6" borderId="44" xfId="0" applyFont="1" applyFill="1" applyBorder="1" applyAlignment="1">
      <alignment horizontal="center" vertical="center"/>
    </xf>
    <xf numFmtId="0" fontId="20" fillId="0" borderId="26" xfId="2" applyFont="1" applyBorder="1" applyAlignment="1">
      <alignment horizontal="center"/>
    </xf>
    <xf numFmtId="0" fontId="20" fillId="0" borderId="27" xfId="2" applyFont="1" applyBorder="1" applyAlignment="1">
      <alignment horizontal="center"/>
    </xf>
    <xf numFmtId="0" fontId="14" fillId="0" borderId="0" xfId="2" applyFont="1" applyBorder="1" applyAlignment="1">
      <alignment horizontal="left"/>
    </xf>
    <xf numFmtId="10" fontId="22" fillId="5" borderId="25" xfId="3" applyNumberFormat="1" applyFont="1" applyFill="1" applyBorder="1" applyAlignment="1">
      <alignment horizontal="center" vertical="center"/>
    </xf>
    <xf numFmtId="10" fontId="22" fillId="5" borderId="27" xfId="3" applyNumberFormat="1" applyFont="1" applyFill="1" applyBorder="1" applyAlignment="1">
      <alignment horizontal="center" vertical="center"/>
    </xf>
    <xf numFmtId="10" fontId="19" fillId="3" borderId="39" xfId="5" applyNumberFormat="1" applyFont="1" applyFill="1" applyBorder="1" applyAlignment="1">
      <alignment horizontal="center" vertical="center"/>
    </xf>
    <xf numFmtId="10" fontId="19" fillId="3" borderId="40" xfId="5" applyNumberFormat="1" applyFont="1" applyFill="1" applyBorder="1" applyAlignment="1">
      <alignment horizontal="center" vertical="center"/>
    </xf>
    <xf numFmtId="164" fontId="22" fillId="5" borderId="41" xfId="3" applyNumberFormat="1" applyFont="1" applyFill="1" applyBorder="1" applyAlignment="1">
      <alignment horizontal="center" vertical="center" wrapText="1"/>
    </xf>
    <xf numFmtId="164" fontId="22" fillId="5" borderId="42" xfId="3" applyNumberFormat="1" applyFont="1" applyFill="1" applyBorder="1" applyAlignment="1">
      <alignment horizontal="center" vertical="center" wrapText="1"/>
    </xf>
    <xf numFmtId="0" fontId="14" fillId="0" borderId="0" xfId="2" applyFont="1" applyBorder="1" applyAlignment="1">
      <alignment horizontal="left" vertical="center" wrapText="1"/>
    </xf>
    <xf numFmtId="0" fontId="14" fillId="0" borderId="6" xfId="2" applyFont="1" applyBorder="1" applyAlignment="1">
      <alignment horizontal="left" vertical="center" wrapText="1"/>
    </xf>
  </cellXfs>
  <cellStyles count="30">
    <cellStyle name="Moeda" xfId="9" builtinId="4"/>
    <cellStyle name="Moeda 2" xfId="13"/>
    <cellStyle name="Moeda 2 2" xfId="18"/>
    <cellStyle name="Moeda 2 2 2" xfId="28"/>
    <cellStyle name="Moeda 2 3" xfId="23"/>
    <cellStyle name="Moeda 3" xfId="15"/>
    <cellStyle name="Moeda 3 2" xfId="25"/>
    <cellStyle name="Moeda 4" xfId="20"/>
    <cellStyle name="Normal" xfId="0" builtinId="0"/>
    <cellStyle name="Normal 2" xfId="1"/>
    <cellStyle name="Normal 2 10" xfId="4"/>
    <cellStyle name="Normal 3" xfId="2"/>
    <cellStyle name="Normal 3 2" xfId="11"/>
    <cellStyle name="Porcentagem" xfId="8" builtinId="5"/>
    <cellStyle name="Porcentagem 2" xfId="5"/>
    <cellStyle name="Porcentagem 3 2" xfId="7"/>
    <cellStyle name="Separador de milhares" xfId="10" builtinId="3"/>
    <cellStyle name="Texto Explicativo 2" xfId="3"/>
    <cellStyle name="Vírgula 2" xfId="14"/>
    <cellStyle name="Vírgula 2 2" xfId="19"/>
    <cellStyle name="Vírgula 2 2 2" xfId="29"/>
    <cellStyle name="Vírgula 2 3" xfId="24"/>
    <cellStyle name="Vírgula 3" xfId="16"/>
    <cellStyle name="Vírgula 3 2" xfId="26"/>
    <cellStyle name="Vírgula 4" xfId="6"/>
    <cellStyle name="Vírgula 4 2" xfId="12"/>
    <cellStyle name="Vírgula 4 2 2" xfId="17"/>
    <cellStyle name="Vírgula 4 2 2 2" xfId="27"/>
    <cellStyle name="Vírgula 4 2 3" xfId="22"/>
    <cellStyle name="Vírgula 5"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2493645</xdr:colOff>
      <xdr:row>0</xdr:row>
      <xdr:rowOff>53341</xdr:rowOff>
    </xdr:from>
    <xdr:to>
      <xdr:col>1</xdr:col>
      <xdr:colOff>3954781</xdr:colOff>
      <xdr:row>0</xdr:row>
      <xdr:rowOff>1149193</xdr:rowOff>
    </xdr:to>
    <xdr:pic>
      <xdr:nvPicPr>
        <xdr:cNvPr id="3" name="Imagem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bwMode="auto">
        <a:xfrm>
          <a:off x="3103245" y="53341"/>
          <a:ext cx="1461136" cy="109585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2400300</xdr:colOff>
      <xdr:row>12</xdr:row>
      <xdr:rowOff>99060</xdr:rowOff>
    </xdr:from>
    <xdr:to>
      <xdr:col>1</xdr:col>
      <xdr:colOff>3319780</xdr:colOff>
      <xdr:row>16</xdr:row>
      <xdr:rowOff>139065</xdr:rowOff>
    </xdr:to>
    <xdr:pic>
      <xdr:nvPicPr>
        <xdr:cNvPr id="4" name="Imagem 3">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3009900" y="3726180"/>
          <a:ext cx="919480" cy="817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3009900</xdr:colOff>
      <xdr:row>35</xdr:row>
      <xdr:rowOff>91016</xdr:rowOff>
    </xdr:from>
    <xdr:to>
      <xdr:col>3</xdr:col>
      <xdr:colOff>3929380</xdr:colOff>
      <xdr:row>35</xdr:row>
      <xdr:rowOff>912071</xdr:rowOff>
    </xdr:to>
    <xdr:pic>
      <xdr:nvPicPr>
        <xdr:cNvPr id="3" name="Imagem 2">
          <a:extLst>
            <a:ext uri="{FF2B5EF4-FFF2-40B4-BE49-F238E27FC236}">
              <a16:creationId xmlns:a16="http://schemas.microsoft.com/office/drawing/2014/main" xmlns="" id="{01676ED4-66EB-4E61-AE39-9C23AD73E55E}"/>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438775" y="17159816"/>
          <a:ext cx="919480" cy="821055"/>
        </a:xfrm>
        <a:prstGeom prst="rect">
          <a:avLst/>
        </a:prstGeom>
      </xdr:spPr>
    </xdr:pic>
    <xdr:clientData/>
  </xdr:twoCellAnchor>
  <xdr:twoCellAnchor editAs="oneCell">
    <xdr:from>
      <xdr:col>10</xdr:col>
      <xdr:colOff>1403351</xdr:colOff>
      <xdr:row>1</xdr:row>
      <xdr:rowOff>93133</xdr:rowOff>
    </xdr:from>
    <xdr:to>
      <xdr:col>11</xdr:col>
      <xdr:colOff>1245237</xdr:colOff>
      <xdr:row>4</xdr:row>
      <xdr:rowOff>109485</xdr:rowOff>
    </xdr:to>
    <xdr:pic>
      <xdr:nvPicPr>
        <xdr:cNvPr id="4" name="Imagem 3">
          <a:extLst>
            <a:ext uri="{FF2B5EF4-FFF2-40B4-BE49-F238E27FC236}">
              <a16:creationId xmlns:a16="http://schemas.microsoft.com/office/drawing/2014/main" xmlns="" id="{CDEE87F9-45ED-4CFA-9763-3FD17566E1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bwMode="auto">
        <a:xfrm>
          <a:off x="14157326" y="350308"/>
          <a:ext cx="1461136" cy="109267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266700</xdr:colOff>
      <xdr:row>81</xdr:row>
      <xdr:rowOff>238125</xdr:rowOff>
    </xdr:from>
    <xdr:to>
      <xdr:col>7</xdr:col>
      <xdr:colOff>257175</xdr:colOff>
      <xdr:row>82</xdr:row>
      <xdr:rowOff>133350</xdr:rowOff>
    </xdr:to>
    <xdr:pic>
      <xdr:nvPicPr>
        <xdr:cNvPr id="2" name="Imagem 1">
          <a:extLst>
            <a:ext uri="{FF2B5EF4-FFF2-40B4-BE49-F238E27FC236}">
              <a16:creationId xmlns:a16="http://schemas.microsoft.com/office/drawing/2014/main" xmlns="" id="{238B050E-341E-4DFA-B153-22B72C10C5D6}"/>
            </a:ext>
          </a:extLst>
        </xdr:cNvPr>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4486275" y="26927175"/>
          <a:ext cx="600075" cy="523875"/>
        </a:xfrm>
        <a:prstGeom prst="rect">
          <a:avLst/>
        </a:prstGeom>
      </xdr:spPr>
    </xdr:pic>
    <xdr:clientData/>
  </xdr:twoCellAnchor>
  <xdr:twoCellAnchor editAs="oneCell">
    <xdr:from>
      <xdr:col>9</xdr:col>
      <xdr:colOff>314325</xdr:colOff>
      <xdr:row>1</xdr:row>
      <xdr:rowOff>95250</xdr:rowOff>
    </xdr:from>
    <xdr:to>
      <xdr:col>10</xdr:col>
      <xdr:colOff>625475</xdr:colOff>
      <xdr:row>3</xdr:row>
      <xdr:rowOff>161925</xdr:rowOff>
    </xdr:to>
    <xdr:pic>
      <xdr:nvPicPr>
        <xdr:cNvPr id="3" name="Imagem 2">
          <a:extLst>
            <a:ext uri="{FF2B5EF4-FFF2-40B4-BE49-F238E27FC236}">
              <a16:creationId xmlns:a16="http://schemas.microsoft.com/office/drawing/2014/main" xmlns="" id="{EA5ED439-D3CD-4DE7-B525-A930EE5E0C6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bwMode="auto">
        <a:xfrm>
          <a:off x="8258175" y="285750"/>
          <a:ext cx="1092200" cy="8191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485775</xdr:colOff>
      <xdr:row>4</xdr:row>
      <xdr:rowOff>9525</xdr:rowOff>
    </xdr:from>
    <xdr:to>
      <xdr:col>5</xdr:col>
      <xdr:colOff>457200</xdr:colOff>
      <xdr:row>10</xdr:row>
      <xdr:rowOff>30957</xdr:rowOff>
    </xdr:to>
    <xdr:pic>
      <xdr:nvPicPr>
        <xdr:cNvPr id="2" name="Imagem 1">
          <a:extLst>
            <a:ext uri="{FF2B5EF4-FFF2-40B4-BE49-F238E27FC236}">
              <a16:creationId xmlns:a16="http://schemas.microsoft.com/office/drawing/2014/main" xmlns="" id="{020E4687-4D73-4E24-B0A8-703485B4A8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bwMode="auto">
        <a:xfrm>
          <a:off x="2533650" y="685800"/>
          <a:ext cx="1323975" cy="992982"/>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xdr:col>
      <xdr:colOff>609600</xdr:colOff>
      <xdr:row>32</xdr:row>
      <xdr:rowOff>47625</xdr:rowOff>
    </xdr:from>
    <xdr:to>
      <xdr:col>5</xdr:col>
      <xdr:colOff>57150</xdr:colOff>
      <xdr:row>36</xdr:row>
      <xdr:rowOff>85725</xdr:rowOff>
    </xdr:to>
    <xdr:pic>
      <xdr:nvPicPr>
        <xdr:cNvPr id="3" name="Imagem 2">
          <a:extLst>
            <a:ext uri="{FF2B5EF4-FFF2-40B4-BE49-F238E27FC236}">
              <a16:creationId xmlns:a16="http://schemas.microsoft.com/office/drawing/2014/main" xmlns="" id="{1177BF0E-4C05-4F2D-A8FF-C1094C066CBD}"/>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2657475" y="6010275"/>
          <a:ext cx="800100" cy="685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538369</xdr:colOff>
      <xdr:row>4</xdr:row>
      <xdr:rowOff>157369</xdr:rowOff>
    </xdr:from>
    <xdr:to>
      <xdr:col>3</xdr:col>
      <xdr:colOff>397564</xdr:colOff>
      <xdr:row>5</xdr:row>
      <xdr:rowOff>689527</xdr:rowOff>
    </xdr:to>
    <xdr:pic>
      <xdr:nvPicPr>
        <xdr:cNvPr id="2" name="Imagem 1">
          <a:extLst>
            <a:ext uri="{FF2B5EF4-FFF2-40B4-BE49-F238E27FC236}">
              <a16:creationId xmlns:a16="http://schemas.microsoft.com/office/drawing/2014/main" xmlns="" id="{12E7B989-256B-4DA6-994F-6A03FCBDF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bwMode="auto">
        <a:xfrm>
          <a:off x="3238499" y="778565"/>
          <a:ext cx="1018761" cy="76407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xdr:col>
      <xdr:colOff>886239</xdr:colOff>
      <xdr:row>28</xdr:row>
      <xdr:rowOff>0</xdr:rowOff>
    </xdr:from>
    <xdr:to>
      <xdr:col>3</xdr:col>
      <xdr:colOff>526773</xdr:colOff>
      <xdr:row>28</xdr:row>
      <xdr:rowOff>685800</xdr:rowOff>
    </xdr:to>
    <xdr:pic>
      <xdr:nvPicPr>
        <xdr:cNvPr id="3" name="Imagem 2">
          <a:extLst>
            <a:ext uri="{FF2B5EF4-FFF2-40B4-BE49-F238E27FC236}">
              <a16:creationId xmlns:a16="http://schemas.microsoft.com/office/drawing/2014/main" xmlns="" id="{498D464E-92B6-4668-832B-6C401F3DD796}"/>
            </a:ext>
          </a:extLst>
        </xdr:cNvPr>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3586369" y="5806109"/>
          <a:ext cx="8001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G5%20arquivos\Arq%20&amp;%20Eng\2010\UFG\BIODIGESTIBILIDADE\AR%20CONDICIONADO\HVAC_OES_042_11_LAB_BIODIGESTIBILIDADE_PLANILHA_OR&#199;AMENTARIA_28_09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m13pedro\orcamentos%20-%20pedro%20h\Users\Public\hva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refreshError="1"/>
      <sheetData sheetId="2" refreshError="1"/>
      <sheetData sheetId="3" refreshError="1">
        <row r="12">
          <cell r="C12">
            <v>0.1</v>
          </cell>
        </row>
        <row r="14">
          <cell r="C14">
            <v>0.1</v>
          </cell>
        </row>
        <row r="20">
          <cell r="C20">
            <v>12.5</v>
          </cell>
        </row>
        <row r="56">
          <cell r="C56">
            <v>2.0116000000000001</v>
          </cell>
        </row>
        <row r="61">
          <cell r="C61">
            <v>3.5987666666666667</v>
          </cell>
        </row>
        <row r="66">
          <cell r="C66">
            <v>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sheetData sheetId="2" refreshError="1"/>
      <sheetData sheetId="3">
        <row r="66">
          <cell r="C66">
            <v>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D111"/>
  <sheetViews>
    <sheetView showGridLines="0" view="pageBreakPreview" zoomScaleNormal="100" zoomScaleSheetLayoutView="100" workbookViewId="0">
      <selection activeCell="E44" sqref="E44"/>
    </sheetView>
  </sheetViews>
  <sheetFormatPr defaultRowHeight="15"/>
  <cols>
    <col min="2" max="2" width="67.28515625" style="11" customWidth="1"/>
    <col min="3" max="3" width="14.7109375" style="12" customWidth="1"/>
    <col min="4" max="4" width="20.7109375" style="11" customWidth="1"/>
  </cols>
  <sheetData>
    <row r="1" spans="1:4" ht="93.75" customHeight="1" thickBot="1">
      <c r="A1" s="187"/>
      <c r="B1" s="187"/>
      <c r="C1" s="187"/>
      <c r="D1" s="187"/>
    </row>
    <row r="2" spans="1:4" ht="18.75" customHeight="1" thickBot="1">
      <c r="A2" s="189" t="s">
        <v>41</v>
      </c>
      <c r="B2" s="190"/>
      <c r="C2" s="190"/>
      <c r="D2" s="191"/>
    </row>
    <row r="3" spans="1:4">
      <c r="A3" s="35"/>
      <c r="B3" s="36"/>
      <c r="C3" s="37"/>
      <c r="D3" s="38"/>
    </row>
    <row r="4" spans="1:4">
      <c r="A4" s="39">
        <f>CRONOGRAMA!A3</f>
        <v>0</v>
      </c>
      <c r="B4" s="40">
        <f>CRONOGRAMA!B3</f>
        <v>0</v>
      </c>
      <c r="C4" s="41"/>
      <c r="D4" s="42"/>
    </row>
    <row r="5" spans="1:4">
      <c r="A5" s="39" t="str">
        <f>CRONOGRAMA!A4</f>
        <v xml:space="preserve">Obra: </v>
      </c>
      <c r="B5" s="40" t="str">
        <f>CRONOGRAMA!B4</f>
        <v>MELHORIA EM ILUMINAÇÃO PÚBLICA - VÁRIAS LOCAIS</v>
      </c>
      <c r="C5" s="43"/>
      <c r="D5" s="44"/>
    </row>
    <row r="6" spans="1:4">
      <c r="A6" s="39" t="str">
        <f>CRONOGRAMA!A5</f>
        <v xml:space="preserve">Local: </v>
      </c>
      <c r="B6" s="40" t="str">
        <f>CRONOGRAMA!B5</f>
        <v>AV. ANGELIM ZENI, AV. BRASIL, AV. HELENA DA RIVA, AV. MATO GROSSO, AV. 1º DE MAIO, PRAÇA CENTRAL, AV. DOS EVANGÉLICOS, AV. JAIME CAMPOS</v>
      </c>
      <c r="C6" s="41"/>
      <c r="D6" s="42"/>
    </row>
    <row r="7" spans="1:4" ht="16.5" thickBot="1">
      <c r="A7" s="35"/>
      <c r="B7" s="45"/>
      <c r="C7" s="45"/>
      <c r="D7" s="46"/>
    </row>
    <row r="8" spans="1:4" ht="15.75">
      <c r="A8" s="47" t="s">
        <v>9</v>
      </c>
      <c r="B8" s="48" t="s">
        <v>39</v>
      </c>
      <c r="C8" s="49" t="s">
        <v>25</v>
      </c>
      <c r="D8" s="50" t="s">
        <v>40</v>
      </c>
    </row>
    <row r="9" spans="1:4" ht="15.75">
      <c r="A9" s="51" t="s">
        <v>42</v>
      </c>
      <c r="B9" s="61" t="e">
        <f>_xlfn.SINGLE('PO - MELHORIA DE I.P.'!#REF!)</f>
        <v>#REF!</v>
      </c>
      <c r="C9" s="52" t="e">
        <f>CRONOGRAMA!#REF!</f>
        <v>#REF!</v>
      </c>
      <c r="D9" s="85" t="e">
        <f>CRONOGRAMA!#REF!</f>
        <v>#REF!</v>
      </c>
    </row>
    <row r="10" spans="1:4" ht="15.75">
      <c r="A10" s="51" t="s">
        <v>48</v>
      </c>
      <c r="B10" s="61" t="str">
        <f>'PO - MELHORIA DE I.P.'!B9:K9</f>
        <v>ADMINISTRAÇÃO LOCAL</v>
      </c>
      <c r="C10" s="52">
        <f>CRONOGRAMA!C9</f>
        <v>4.8540328607961376E-2</v>
      </c>
      <c r="D10" s="85">
        <f>CRONOGRAMA!D9</f>
        <v>13536.19</v>
      </c>
    </row>
    <row r="11" spans="1:4" ht="35.25" customHeight="1">
      <c r="A11" s="51" t="s">
        <v>49</v>
      </c>
      <c r="B11" s="106" t="str">
        <f>CRONOGRAMA!B11</f>
        <v>ESTRUTURAS, LUMINÁRIAS, ELETRODUTOS, CABOS, CONEXÕES E SERVIÇOS DE ESCAVAÇÃO - AV. ANGELIM ZENI</v>
      </c>
      <c r="C11" s="107">
        <f>CRONOGRAMA!C11</f>
        <v>8.8809337800300509E-2</v>
      </c>
      <c r="D11" s="85">
        <f>CRONOGRAMA!D11</f>
        <v>24765.8</v>
      </c>
    </row>
    <row r="12" spans="1:4" ht="15.75" customHeight="1" thickBot="1">
      <c r="A12" s="192" t="s">
        <v>53</v>
      </c>
      <c r="B12" s="193"/>
      <c r="C12" s="53" t="e">
        <f>SUM(C9:C11)</f>
        <v>#REF!</v>
      </c>
      <c r="D12" s="86" t="e">
        <f>TRUNC(SUM(D9:D11),2)</f>
        <v>#REF!</v>
      </c>
    </row>
    <row r="13" spans="1:4" ht="15.75">
      <c r="B13" s="54"/>
      <c r="C13" s="55"/>
      <c r="D13" s="54"/>
    </row>
    <row r="14" spans="1:4" ht="15.75">
      <c r="A14" t="e">
        <f>'PO - MELHORIA DE I.P.'!#REF!</f>
        <v>#REF!</v>
      </c>
      <c r="B14" s="54"/>
      <c r="C14" s="55"/>
      <c r="D14" s="54"/>
    </row>
    <row r="15" spans="1:4">
      <c r="B15" s="56"/>
      <c r="C15" s="56"/>
      <c r="D15" s="56"/>
    </row>
    <row r="16" spans="1:4">
      <c r="B16" s="56"/>
      <c r="C16" s="56"/>
      <c r="D16" s="56"/>
    </row>
    <row r="17" spans="2:4">
      <c r="B17" s="194" t="e">
        <f>CRONOGRAMA!#REF!</f>
        <v>#REF!</v>
      </c>
      <c r="C17" s="194"/>
      <c r="D17" s="56"/>
    </row>
    <row r="18" spans="2:4">
      <c r="B18" s="194" t="e">
        <f>CRONOGRAMA!#REF!</f>
        <v>#REF!</v>
      </c>
      <c r="C18" s="194"/>
      <c r="D18" s="56"/>
    </row>
    <row r="19" spans="2:4" ht="15.75">
      <c r="B19" s="194" t="e">
        <f>CRONOGRAMA!#REF!</f>
        <v>#REF!</v>
      </c>
      <c r="C19" s="194"/>
      <c r="D19" s="55"/>
    </row>
    <row r="20" spans="2:4">
      <c r="B20" s="194" t="e">
        <f>CRONOGRAMA!#REF!</f>
        <v>#REF!</v>
      </c>
      <c r="C20" s="194"/>
      <c r="D20" s="57"/>
    </row>
    <row r="21" spans="2:4">
      <c r="B21" s="188"/>
      <c r="C21" s="188"/>
      <c r="D21" s="188"/>
    </row>
    <row r="22" spans="2:4">
      <c r="B22" s="188"/>
      <c r="C22" s="188"/>
      <c r="D22" s="188"/>
    </row>
    <row r="111" spans="2:2">
      <c r="B111" s="13"/>
    </row>
  </sheetData>
  <mergeCells count="9">
    <mergeCell ref="A1:D1"/>
    <mergeCell ref="B22:D22"/>
    <mergeCell ref="A2:D2"/>
    <mergeCell ref="A12:B12"/>
    <mergeCell ref="B17:C17"/>
    <mergeCell ref="B21:D21"/>
    <mergeCell ref="B18:C18"/>
    <mergeCell ref="B19:C19"/>
    <mergeCell ref="B20:C20"/>
  </mergeCells>
  <pageMargins left="0.511811024" right="0.511811024" top="0.78740157499999996" bottom="0.78740157499999996" header="0.31496062000000002" footer="0.31496062000000002"/>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sheetPr>
    <tabColor rgb="FFFF0000"/>
    <pageSetUpPr fitToPage="1"/>
  </sheetPr>
  <dimension ref="A1:R39"/>
  <sheetViews>
    <sheetView showGridLines="0" tabSelected="1" view="pageBreakPreview" zoomScale="70" zoomScaleNormal="40" zoomScaleSheetLayoutView="70" zoomScalePageLayoutView="70" workbookViewId="0">
      <selection activeCell="D44" sqref="D44"/>
    </sheetView>
  </sheetViews>
  <sheetFormatPr defaultRowHeight="15"/>
  <cols>
    <col min="1" max="1" width="6.42578125" style="66" customWidth="1"/>
    <col min="2" max="2" width="16.7109375" customWidth="1"/>
    <col min="3" max="3" width="13.28515625" customWidth="1"/>
    <col min="4" max="4" width="102.42578125" customWidth="1"/>
    <col min="5" max="5" width="10" customWidth="1"/>
    <col min="6" max="6" width="6.42578125" customWidth="1"/>
    <col min="7" max="7" width="1.140625" customWidth="1"/>
    <col min="8" max="8" width="15.7109375" bestFit="1" customWidth="1"/>
    <col min="9" max="9" width="15.7109375" hidden="1" customWidth="1"/>
    <col min="10" max="10" width="19.140625" style="67" customWidth="1"/>
    <col min="11" max="11" width="24.28515625" style="67" customWidth="1"/>
    <col min="12" max="12" width="23.5703125" style="67" bestFit="1" customWidth="1"/>
    <col min="13" max="13" width="15.28515625" hidden="1" customWidth="1"/>
    <col min="14" max="14" width="34.42578125" hidden="1" customWidth="1"/>
    <col min="15" max="15" width="8.85546875" hidden="1" customWidth="1"/>
    <col min="16" max="20" width="0" hidden="1" customWidth="1"/>
  </cols>
  <sheetData>
    <row r="1" spans="1:18" ht="20.25" customHeight="1" thickBot="1">
      <c r="A1" s="195" t="s">
        <v>130</v>
      </c>
      <c r="B1" s="196"/>
      <c r="C1" s="196"/>
      <c r="D1" s="196"/>
      <c r="E1" s="196"/>
      <c r="F1" s="196"/>
      <c r="G1" s="196"/>
      <c r="H1" s="196"/>
      <c r="I1" s="196"/>
      <c r="J1" s="196"/>
      <c r="K1" s="196"/>
      <c r="L1" s="197"/>
    </row>
    <row r="2" spans="1:18" ht="29.25" customHeight="1">
      <c r="A2" s="78"/>
      <c r="B2" s="14" t="s">
        <v>77</v>
      </c>
      <c r="C2" s="134" t="s">
        <v>89</v>
      </c>
      <c r="D2" s="14"/>
      <c r="E2" s="14"/>
      <c r="F2" s="14"/>
      <c r="G2" s="3"/>
      <c r="H2" s="198" t="s">
        <v>132</v>
      </c>
      <c r="I2" s="198"/>
      <c r="J2" s="198"/>
      <c r="K2" s="198"/>
      <c r="L2" s="72"/>
    </row>
    <row r="3" spans="1:18" ht="29.25" customHeight="1">
      <c r="A3" s="79"/>
      <c r="B3" s="134" t="s">
        <v>0</v>
      </c>
      <c r="C3" s="134" t="s">
        <v>131</v>
      </c>
      <c r="D3" s="134"/>
      <c r="E3" s="134"/>
      <c r="F3" s="134"/>
      <c r="G3" s="134"/>
      <c r="H3" s="199"/>
      <c r="I3" s="199"/>
      <c r="J3" s="199"/>
      <c r="K3" s="199"/>
      <c r="L3" s="73"/>
    </row>
    <row r="4" spans="1:18" ht="26.25" customHeight="1">
      <c r="A4" s="79"/>
      <c r="B4" s="134" t="s">
        <v>1</v>
      </c>
      <c r="C4" s="210" t="s">
        <v>126</v>
      </c>
      <c r="D4" s="210"/>
      <c r="E4" s="210"/>
      <c r="F4" s="210"/>
      <c r="G4" s="210"/>
      <c r="H4" s="210"/>
      <c r="I4" s="210"/>
      <c r="J4" s="210"/>
      <c r="K4" s="210"/>
      <c r="L4" s="211"/>
    </row>
    <row r="5" spans="1:18" ht="18.75" customHeight="1" thickBot="1">
      <c r="A5" s="80"/>
      <c r="B5" s="16"/>
      <c r="C5" s="16"/>
      <c r="D5" s="16"/>
      <c r="E5" s="17">
        <f>'COMPOSICAO BDI'!B29</f>
        <v>0.25001805076947559</v>
      </c>
      <c r="F5" s="17"/>
      <c r="G5" s="4"/>
      <c r="H5" s="149"/>
      <c r="I5" s="149"/>
      <c r="J5" s="149"/>
      <c r="K5" s="149"/>
      <c r="L5" s="121"/>
    </row>
    <row r="6" spans="1:18" ht="27.75" customHeight="1" thickBot="1">
      <c r="A6" s="18" t="s">
        <v>2</v>
      </c>
      <c r="B6" s="130" t="s">
        <v>10</v>
      </c>
      <c r="C6" s="131" t="s">
        <v>11</v>
      </c>
      <c r="D6" s="181" t="s">
        <v>8</v>
      </c>
      <c r="E6" s="131" t="s">
        <v>3</v>
      </c>
      <c r="F6" s="204" t="s">
        <v>4</v>
      </c>
      <c r="G6" s="204"/>
      <c r="H6" s="130" t="s">
        <v>32</v>
      </c>
      <c r="I6" s="130" t="s">
        <v>17</v>
      </c>
      <c r="J6" s="96" t="s">
        <v>33</v>
      </c>
      <c r="K6" s="68" t="s">
        <v>22</v>
      </c>
      <c r="L6" s="74" t="s">
        <v>50</v>
      </c>
    </row>
    <row r="7" spans="1:18" ht="10.9" customHeight="1">
      <c r="A7" s="205"/>
      <c r="B7" s="206"/>
      <c r="C7" s="206"/>
      <c r="D7" s="206"/>
      <c r="E7" s="206"/>
      <c r="F7" s="206"/>
      <c r="G7" s="206"/>
      <c r="H7" s="206"/>
      <c r="I7" s="206"/>
      <c r="J7" s="206"/>
      <c r="K7" s="206"/>
      <c r="L7" s="75"/>
    </row>
    <row r="8" spans="1:18" ht="39" customHeight="1">
      <c r="A8" s="201" t="str">
        <f>CONCATENATE(C3," - ",C4," "," (1 + 2 + 3 + 4 + 5 + 6 + 7 + 8 + 9 )")</f>
        <v>MELHORIA EM ILUMINAÇÃO PÚBLICA - VÁRIAS LOCAIS - AV. ANGELIM ZENI, AV. BRASIL, AV. HELENA DA RIVA, AV. MATO GROSSO, AV. 1º DE MAIO, PRAÇA CENTRAL, AV. DOS EVANGÉLICOS, AV. JAIME CAMPOS  (1 + 2 + 3 + 4 + 5 + 6 + 7 + 8 + 9 )</v>
      </c>
      <c r="B8" s="202"/>
      <c r="C8" s="202"/>
      <c r="D8" s="202"/>
      <c r="E8" s="202"/>
      <c r="F8" s="202"/>
      <c r="G8" s="202"/>
      <c r="H8" s="202"/>
      <c r="I8" s="202"/>
      <c r="J8" s="203"/>
      <c r="K8" s="69">
        <f>K11+K14+K17+K20+K23+K26+K29+K32+K35</f>
        <v>223088.68</v>
      </c>
      <c r="L8" s="69">
        <f>L11+L14+L17+L20+L23+L26+L29+L32+L35</f>
        <v>278864.82</v>
      </c>
      <c r="M8" s="9"/>
    </row>
    <row r="9" spans="1:18" s="59" customFormat="1" ht="17.25">
      <c r="A9" s="82" t="s">
        <v>44</v>
      </c>
      <c r="B9" s="207" t="s">
        <v>43</v>
      </c>
      <c r="C9" s="208"/>
      <c r="D9" s="208"/>
      <c r="E9" s="208"/>
      <c r="F9" s="208"/>
      <c r="G9" s="208"/>
      <c r="H9" s="208"/>
      <c r="I9" s="208"/>
      <c r="J9" s="208"/>
      <c r="K9" s="208"/>
      <c r="L9" s="209"/>
      <c r="M9" s="58"/>
    </row>
    <row r="10" spans="1:18" s="59" customFormat="1" ht="15.75">
      <c r="A10" s="83" t="s">
        <v>45</v>
      </c>
      <c r="B10" s="129" t="s">
        <v>14</v>
      </c>
      <c r="C10" s="62" t="s">
        <v>7</v>
      </c>
      <c r="D10" s="186" t="str">
        <f>COMPOSIÇÃO!B6</f>
        <v>ADMINISTRAÇÃO LOCAL DE OBRA</v>
      </c>
      <c r="E10" s="129" t="s">
        <v>5</v>
      </c>
      <c r="F10" s="200">
        <v>1</v>
      </c>
      <c r="G10" s="200"/>
      <c r="H10" s="63">
        <f>COMPOSIÇÃO!L16</f>
        <v>10828.8</v>
      </c>
      <c r="I10" s="64">
        <f t="shared" ref="I10" si="0">H10*F10</f>
        <v>10828.8</v>
      </c>
      <c r="J10" s="97">
        <f>H10*(1+$E$5)</f>
        <v>13536.195468172496</v>
      </c>
      <c r="K10" s="70">
        <f>TRUNC(H10*F10,2)</f>
        <v>10828.8</v>
      </c>
      <c r="L10" s="76">
        <f>J10*F10</f>
        <v>13536.195468172496</v>
      </c>
      <c r="M10" s="58"/>
    </row>
    <row r="11" spans="1:18" s="59" customFormat="1" ht="18" customHeight="1">
      <c r="A11" s="212"/>
      <c r="B11" s="213"/>
      <c r="C11" s="213"/>
      <c r="D11" s="213"/>
      <c r="E11" s="213"/>
      <c r="F11" s="213"/>
      <c r="G11" s="213"/>
      <c r="H11" s="213"/>
      <c r="I11" s="128"/>
      <c r="J11" s="98" t="s">
        <v>47</v>
      </c>
      <c r="K11" s="71">
        <f>TRUNC(K10,2)</f>
        <v>10828.8</v>
      </c>
      <c r="L11" s="77">
        <f>TRUNC(L10,2)</f>
        <v>13536.19</v>
      </c>
      <c r="M11" s="58">
        <v>3369.5468800000003</v>
      </c>
      <c r="N11" s="65">
        <f>K11/265000</f>
        <v>4.0863396226415091E-2</v>
      </c>
    </row>
    <row r="12" spans="1:18" s="59" customFormat="1" ht="17.25">
      <c r="A12" s="81" t="s">
        <v>51</v>
      </c>
      <c r="B12" s="207" t="s">
        <v>116</v>
      </c>
      <c r="C12" s="208"/>
      <c r="D12" s="208"/>
      <c r="E12" s="208"/>
      <c r="F12" s="208"/>
      <c r="G12" s="208"/>
      <c r="H12" s="208"/>
      <c r="I12" s="208"/>
      <c r="J12" s="208"/>
      <c r="K12" s="208"/>
      <c r="L12" s="209"/>
      <c r="M12" s="58"/>
    </row>
    <row r="13" spans="1:18" ht="60.75" customHeight="1">
      <c r="A13" s="104" t="s">
        <v>46</v>
      </c>
      <c r="B13" s="151" t="s">
        <v>59</v>
      </c>
      <c r="C13" s="151" t="s">
        <v>7</v>
      </c>
      <c r="D13" s="184" t="str">
        <f>COMPOSIÇÃO!B18</f>
        <v>CONJUNTO DE ILUMINAÇÃO COMPOSTO POR 02 BRAÇOS ORNAMENTAIS TIPO BORBOLETA, COM 03 METROS DE COMPRIMENTO CADA, A SER INSTALADO EM SUPER POSTE DE CONCRETO EXISTENTE, CONTENDO 02 LUMINÁRIAS LED DE 200W, CINTAS, PARAFUSOS, CABOS ELÉTRICOS, CONECTORES E SERVIÇOS DE INSTALAÇÃO.</v>
      </c>
      <c r="E13" s="151" t="s">
        <v>5</v>
      </c>
      <c r="F13" s="200">
        <v>4</v>
      </c>
      <c r="G13" s="200"/>
      <c r="H13" s="63">
        <f>COMPOSIÇÃO!L39</f>
        <v>4953.09</v>
      </c>
      <c r="I13" s="64">
        <f>H13*F13</f>
        <v>19812.36</v>
      </c>
      <c r="J13" s="63">
        <f>H13*(1+$E$5)</f>
        <v>6191.4519070857823</v>
      </c>
      <c r="K13" s="70">
        <f t="shared" ref="K13" si="1">TRUNC(H13*F13,2)</f>
        <v>19812.36</v>
      </c>
      <c r="L13" s="76">
        <f t="shared" ref="L13" si="2">TRUNC((J13*F13),2)</f>
        <v>24765.8</v>
      </c>
      <c r="Q13" s="124"/>
      <c r="R13" s="124"/>
    </row>
    <row r="14" spans="1:18" s="59" customFormat="1" ht="17.25">
      <c r="A14" s="212"/>
      <c r="B14" s="213"/>
      <c r="C14" s="213"/>
      <c r="D14" s="213"/>
      <c r="E14" s="213"/>
      <c r="F14" s="213"/>
      <c r="G14" s="213"/>
      <c r="H14" s="213"/>
      <c r="I14" s="150"/>
      <c r="J14" s="98" t="s">
        <v>47</v>
      </c>
      <c r="K14" s="71">
        <f>SUM(K13:K13)</f>
        <v>19812.36</v>
      </c>
      <c r="L14" s="71">
        <f>SUM(L13:L13)</f>
        <v>24765.8</v>
      </c>
      <c r="M14" s="58">
        <v>3369.5468800000003</v>
      </c>
      <c r="N14" s="65">
        <f>K14/265000</f>
        <v>7.4763622641509431E-2</v>
      </c>
    </row>
    <row r="15" spans="1:18" s="59" customFormat="1" ht="17.25">
      <c r="A15" s="81" t="s">
        <v>95</v>
      </c>
      <c r="B15" s="207" t="s">
        <v>94</v>
      </c>
      <c r="C15" s="208"/>
      <c r="D15" s="208"/>
      <c r="E15" s="208"/>
      <c r="F15" s="208"/>
      <c r="G15" s="208"/>
      <c r="H15" s="208"/>
      <c r="I15" s="208"/>
      <c r="J15" s="208"/>
      <c r="K15" s="208"/>
      <c r="L15" s="209"/>
      <c r="M15" s="58"/>
    </row>
    <row r="16" spans="1:18" ht="60.75" customHeight="1">
      <c r="A16" s="104" t="s">
        <v>107</v>
      </c>
      <c r="B16" s="132" t="s">
        <v>58</v>
      </c>
      <c r="C16" s="132" t="s">
        <v>7</v>
      </c>
      <c r="D16" s="184" t="str">
        <f>COMPOSIÇÃO!B41</f>
        <v>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v>
      </c>
      <c r="E16" s="132" t="s">
        <v>5</v>
      </c>
      <c r="F16" s="200">
        <v>34</v>
      </c>
      <c r="G16" s="200"/>
      <c r="H16" s="63">
        <f>COMPOSIÇÃO!L61</f>
        <v>2498.0300000000002</v>
      </c>
      <c r="I16" s="64">
        <f>H16*F16</f>
        <v>84933.02</v>
      </c>
      <c r="J16" s="63">
        <f>H16*(1+$E$5)</f>
        <v>3122.5825913636731</v>
      </c>
      <c r="K16" s="70">
        <f t="shared" ref="K16" si="3">TRUNC(H16*F16,2)</f>
        <v>84933.02</v>
      </c>
      <c r="L16" s="76">
        <f t="shared" ref="L16" si="4">TRUNC((J16*F16),2)</f>
        <v>106167.8</v>
      </c>
      <c r="Q16" s="124"/>
      <c r="R16" s="124"/>
    </row>
    <row r="17" spans="1:18" s="59" customFormat="1" ht="17.25">
      <c r="A17" s="212"/>
      <c r="B17" s="213"/>
      <c r="C17" s="213"/>
      <c r="D17" s="213"/>
      <c r="E17" s="213"/>
      <c r="F17" s="213"/>
      <c r="G17" s="213"/>
      <c r="H17" s="213"/>
      <c r="I17" s="133"/>
      <c r="J17" s="98" t="s">
        <v>47</v>
      </c>
      <c r="K17" s="71">
        <f>SUM(K16:K16)</f>
        <v>84933.02</v>
      </c>
      <c r="L17" s="71">
        <f>SUM(L16:L16)</f>
        <v>106167.8</v>
      </c>
      <c r="M17" s="58">
        <v>3369.5468800000003</v>
      </c>
      <c r="N17" s="65">
        <f>K17/265000</f>
        <v>0.32050196226415095</v>
      </c>
    </row>
    <row r="18" spans="1:18" s="165" customFormat="1" ht="17.25">
      <c r="A18" s="167" t="s">
        <v>99</v>
      </c>
      <c r="B18" s="207" t="s">
        <v>124</v>
      </c>
      <c r="C18" s="208"/>
      <c r="D18" s="208"/>
      <c r="E18" s="208"/>
      <c r="F18" s="208"/>
      <c r="G18" s="208"/>
      <c r="H18" s="208"/>
      <c r="I18" s="208"/>
      <c r="J18" s="208"/>
      <c r="K18" s="208"/>
      <c r="L18" s="209"/>
      <c r="M18" s="58"/>
    </row>
    <row r="19" spans="1:18" s="158" customFormat="1" ht="60.75" customHeight="1">
      <c r="A19" s="173" t="s">
        <v>108</v>
      </c>
      <c r="B19" s="180" t="s">
        <v>58</v>
      </c>
      <c r="C19" s="180" t="s">
        <v>7</v>
      </c>
      <c r="D19" s="184" t="str">
        <f>COMPOSIÇÃO!B41</f>
        <v>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v>
      </c>
      <c r="E19" s="180" t="s">
        <v>5</v>
      </c>
      <c r="F19" s="200">
        <v>17</v>
      </c>
      <c r="G19" s="200"/>
      <c r="H19" s="63">
        <f>COMPOSIÇÃO!L61</f>
        <v>2498.0300000000002</v>
      </c>
      <c r="I19" s="64">
        <f>H19*F19</f>
        <v>42466.51</v>
      </c>
      <c r="J19" s="63">
        <f>H19*(1+$E$5)</f>
        <v>3122.5825913636731</v>
      </c>
      <c r="K19" s="70">
        <f t="shared" ref="K19" si="5">TRUNC(H19*F19,2)</f>
        <v>42466.51</v>
      </c>
      <c r="L19" s="76">
        <f t="shared" ref="L19" si="6">TRUNC((J19*F19),2)</f>
        <v>53083.9</v>
      </c>
      <c r="Q19" s="124"/>
      <c r="R19" s="124"/>
    </row>
    <row r="20" spans="1:18" s="165" customFormat="1" ht="17.25">
      <c r="A20" s="212"/>
      <c r="B20" s="213"/>
      <c r="C20" s="213"/>
      <c r="D20" s="213"/>
      <c r="E20" s="213"/>
      <c r="F20" s="213"/>
      <c r="G20" s="213"/>
      <c r="H20" s="213"/>
      <c r="I20" s="179"/>
      <c r="J20" s="98" t="s">
        <v>47</v>
      </c>
      <c r="K20" s="71">
        <f>SUM(K19:K19)</f>
        <v>42466.51</v>
      </c>
      <c r="L20" s="71">
        <f>SUM(L19:L19)</f>
        <v>53083.9</v>
      </c>
      <c r="M20" s="58">
        <v>3369.5468800000003</v>
      </c>
      <c r="N20" s="166">
        <f>K20/265000</f>
        <v>0.16025098113207548</v>
      </c>
    </row>
    <row r="21" spans="1:18" s="165" customFormat="1" ht="17.25">
      <c r="A21" s="167" t="s">
        <v>101</v>
      </c>
      <c r="B21" s="207" t="s">
        <v>102</v>
      </c>
      <c r="C21" s="208"/>
      <c r="D21" s="208"/>
      <c r="E21" s="208"/>
      <c r="F21" s="208"/>
      <c r="G21" s="208"/>
      <c r="H21" s="208"/>
      <c r="I21" s="208"/>
      <c r="J21" s="208"/>
      <c r="K21" s="208"/>
      <c r="L21" s="209"/>
      <c r="M21" s="58"/>
    </row>
    <row r="22" spans="1:18" s="158" customFormat="1" ht="60.75" customHeight="1">
      <c r="A22" s="173" t="s">
        <v>109</v>
      </c>
      <c r="B22" s="180" t="s">
        <v>58</v>
      </c>
      <c r="C22" s="180" t="s">
        <v>7</v>
      </c>
      <c r="D22" s="184" t="str">
        <f>COMPOSIÇÃO!B41</f>
        <v>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v>
      </c>
      <c r="E22" s="180" t="s">
        <v>5</v>
      </c>
      <c r="F22" s="200">
        <v>2</v>
      </c>
      <c r="G22" s="200"/>
      <c r="H22" s="63">
        <f>COMPOSIÇÃO!L61</f>
        <v>2498.0300000000002</v>
      </c>
      <c r="I22" s="64">
        <f>H22*F22</f>
        <v>4996.0600000000004</v>
      </c>
      <c r="J22" s="63">
        <f>H22*(1+$E$5)</f>
        <v>3122.5825913636731</v>
      </c>
      <c r="K22" s="70">
        <f t="shared" ref="K22" si="7">TRUNC(H22*F22,2)</f>
        <v>4996.0600000000004</v>
      </c>
      <c r="L22" s="76">
        <f t="shared" ref="L22" si="8">TRUNC((J22*F22),2)</f>
        <v>6245.16</v>
      </c>
      <c r="Q22" s="124"/>
      <c r="R22" s="124"/>
    </row>
    <row r="23" spans="1:18" s="165" customFormat="1" ht="17.25">
      <c r="A23" s="212"/>
      <c r="B23" s="213"/>
      <c r="C23" s="213"/>
      <c r="D23" s="213"/>
      <c r="E23" s="213"/>
      <c r="F23" s="213"/>
      <c r="G23" s="213"/>
      <c r="H23" s="213"/>
      <c r="I23" s="179"/>
      <c r="J23" s="98" t="s">
        <v>47</v>
      </c>
      <c r="K23" s="71">
        <f>SUM(K22:K22)</f>
        <v>4996.0600000000004</v>
      </c>
      <c r="L23" s="71">
        <f>SUM(L22:L22)</f>
        <v>6245.16</v>
      </c>
      <c r="M23" s="58">
        <v>3369.5468800000003</v>
      </c>
      <c r="N23" s="166">
        <f>K23/265000</f>
        <v>1.8853056603773587E-2</v>
      </c>
    </row>
    <row r="24" spans="1:18" s="165" customFormat="1" ht="17.25">
      <c r="A24" s="167" t="s">
        <v>104</v>
      </c>
      <c r="B24" s="207" t="s">
        <v>103</v>
      </c>
      <c r="C24" s="208"/>
      <c r="D24" s="208"/>
      <c r="E24" s="208"/>
      <c r="F24" s="208"/>
      <c r="G24" s="208"/>
      <c r="H24" s="208"/>
      <c r="I24" s="208"/>
      <c r="J24" s="208"/>
      <c r="K24" s="208"/>
      <c r="L24" s="209"/>
      <c r="M24" s="58"/>
    </row>
    <row r="25" spans="1:18" s="158" customFormat="1" ht="60.75" customHeight="1">
      <c r="A25" s="173" t="s">
        <v>110</v>
      </c>
      <c r="B25" s="180" t="s">
        <v>58</v>
      </c>
      <c r="C25" s="180" t="s">
        <v>7</v>
      </c>
      <c r="D25" s="184" t="str">
        <f>COMPOSIÇÃO!B41</f>
        <v>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v>
      </c>
      <c r="E25" s="180" t="s">
        <v>5</v>
      </c>
      <c r="F25" s="200">
        <v>6</v>
      </c>
      <c r="G25" s="200"/>
      <c r="H25" s="63">
        <f>COMPOSIÇÃO!L61</f>
        <v>2498.0300000000002</v>
      </c>
      <c r="I25" s="64">
        <f>H25*F25</f>
        <v>14988.18</v>
      </c>
      <c r="J25" s="63">
        <f>H25*(1+$E$5)</f>
        <v>3122.5825913636731</v>
      </c>
      <c r="K25" s="70">
        <f t="shared" ref="K25" si="9">TRUNC(H25*F25,2)</f>
        <v>14988.18</v>
      </c>
      <c r="L25" s="76">
        <f t="shared" ref="L25" si="10">TRUNC((J25*F25),2)</f>
        <v>18735.490000000002</v>
      </c>
      <c r="Q25" s="124"/>
      <c r="R25" s="124"/>
    </row>
    <row r="26" spans="1:18" s="165" customFormat="1" ht="17.25">
      <c r="A26" s="212"/>
      <c r="B26" s="213"/>
      <c r="C26" s="213"/>
      <c r="D26" s="213"/>
      <c r="E26" s="213"/>
      <c r="F26" s="213"/>
      <c r="G26" s="213"/>
      <c r="H26" s="213"/>
      <c r="I26" s="179"/>
      <c r="J26" s="98" t="s">
        <v>47</v>
      </c>
      <c r="K26" s="71">
        <f>SUM(K25:K25)</f>
        <v>14988.18</v>
      </c>
      <c r="L26" s="71">
        <f>SUM(L25:L25)</f>
        <v>18735.490000000002</v>
      </c>
      <c r="M26" s="58">
        <v>3369.5468800000003</v>
      </c>
      <c r="N26" s="166">
        <f>K26/265000</f>
        <v>5.6559169811320753E-2</v>
      </c>
    </row>
    <row r="27" spans="1:18" s="165" customFormat="1" ht="17.25">
      <c r="A27" s="167" t="s">
        <v>105</v>
      </c>
      <c r="B27" s="207" t="s">
        <v>100</v>
      </c>
      <c r="C27" s="208"/>
      <c r="D27" s="208"/>
      <c r="E27" s="208"/>
      <c r="F27" s="208"/>
      <c r="G27" s="208"/>
      <c r="H27" s="208"/>
      <c r="I27" s="208"/>
      <c r="J27" s="208"/>
      <c r="K27" s="208"/>
      <c r="L27" s="209"/>
      <c r="M27" s="58"/>
    </row>
    <row r="28" spans="1:18" s="158" customFormat="1" ht="60.75" customHeight="1">
      <c r="A28" s="173" t="s">
        <v>111</v>
      </c>
      <c r="B28" s="180" t="s">
        <v>123</v>
      </c>
      <c r="C28" s="180" t="s">
        <v>7</v>
      </c>
      <c r="D28" s="184" t="str">
        <f>COMPOSIÇÃO!B63</f>
        <v>CONJUNTO DE ILUMINAÇÃO COMPOSTO POR 01 NÚCLEO GALVANIZADO DE 04 ELEMENTOS E 4 LUMINÁRIAS LED DE 200W, INCLUINDO CONECTORES ISOLADOS PERFURANTES, RELÉS FOTOELÉTRICOS, CABOS ELÉTRICOS E SERVIÇOS DE INSTALAÇÃO EM POSTE EXISTENTE.</v>
      </c>
      <c r="E28" s="180" t="s">
        <v>5</v>
      </c>
      <c r="F28" s="200">
        <v>2</v>
      </c>
      <c r="G28" s="200"/>
      <c r="H28" s="63">
        <f>COMPOSIÇÃO!L81</f>
        <v>7651.12</v>
      </c>
      <c r="I28" s="64">
        <f>H28*F28</f>
        <v>15302.24</v>
      </c>
      <c r="J28" s="63">
        <f>H28*(1+$E$5)</f>
        <v>9564.0381086033503</v>
      </c>
      <c r="K28" s="70">
        <f t="shared" ref="K28" si="11">TRUNC(H28*F28,2)</f>
        <v>15302.24</v>
      </c>
      <c r="L28" s="76">
        <f t="shared" ref="L28" si="12">TRUNC((J28*F28),2)</f>
        <v>19128.07</v>
      </c>
      <c r="Q28" s="124"/>
      <c r="R28" s="124"/>
    </row>
    <row r="29" spans="1:18" s="165" customFormat="1" ht="17.25">
      <c r="A29" s="212"/>
      <c r="B29" s="213"/>
      <c r="C29" s="213"/>
      <c r="D29" s="213"/>
      <c r="E29" s="213"/>
      <c r="F29" s="213"/>
      <c r="G29" s="213"/>
      <c r="H29" s="213"/>
      <c r="I29" s="179"/>
      <c r="J29" s="98" t="s">
        <v>47</v>
      </c>
      <c r="K29" s="71">
        <f>SUM(K28:K28)</f>
        <v>15302.24</v>
      </c>
      <c r="L29" s="71">
        <f>SUM(L28:L28)</f>
        <v>19128.07</v>
      </c>
      <c r="M29" s="58">
        <v>3369.5468800000003</v>
      </c>
      <c r="N29" s="166">
        <f>K29/265000</f>
        <v>5.774430188679245E-2</v>
      </c>
    </row>
    <row r="30" spans="1:18" s="165" customFormat="1" ht="17.25">
      <c r="A30" s="167" t="s">
        <v>125</v>
      </c>
      <c r="B30" s="207" t="s">
        <v>96</v>
      </c>
      <c r="C30" s="208"/>
      <c r="D30" s="208"/>
      <c r="E30" s="208"/>
      <c r="F30" s="208"/>
      <c r="G30" s="208"/>
      <c r="H30" s="208"/>
      <c r="I30" s="208"/>
      <c r="J30" s="208"/>
      <c r="K30" s="208"/>
      <c r="L30" s="209"/>
      <c r="M30" s="58"/>
    </row>
    <row r="31" spans="1:18" s="158" customFormat="1" ht="60.75" customHeight="1">
      <c r="A31" s="173" t="s">
        <v>127</v>
      </c>
      <c r="B31" s="180" t="s">
        <v>59</v>
      </c>
      <c r="C31" s="180" t="s">
        <v>7</v>
      </c>
      <c r="D31" s="184" t="str">
        <f>COMPOSIÇÃO!B18</f>
        <v>CONJUNTO DE ILUMINAÇÃO COMPOSTO POR 02 BRAÇOS ORNAMENTAIS TIPO BORBOLETA, COM 03 METROS DE COMPRIMENTO CADA, A SER INSTALADO EM SUPER POSTE DE CONCRETO EXISTENTE, CONTENDO 02 LUMINÁRIAS LED DE 200W, CINTAS, PARAFUSOS, CABOS ELÉTRICOS, CONECTORES E SERVIÇOS DE INSTALAÇÃO.</v>
      </c>
      <c r="E31" s="180" t="s">
        <v>5</v>
      </c>
      <c r="F31" s="200">
        <v>5</v>
      </c>
      <c r="G31" s="200"/>
      <c r="H31" s="63">
        <f>COMPOSIÇÃO!L39</f>
        <v>4953.09</v>
      </c>
      <c r="I31" s="64">
        <f>H31*F31</f>
        <v>24765.45</v>
      </c>
      <c r="J31" s="63">
        <f>H31*(1+$E$5)</f>
        <v>6191.4519070857823</v>
      </c>
      <c r="K31" s="70">
        <f t="shared" ref="K31" si="13">TRUNC(H31*F31,2)</f>
        <v>24765.45</v>
      </c>
      <c r="L31" s="76">
        <f t="shared" ref="L31" si="14">TRUNC((J31*F31),2)</f>
        <v>30957.25</v>
      </c>
      <c r="Q31" s="124"/>
      <c r="R31" s="124"/>
    </row>
    <row r="32" spans="1:18" s="165" customFormat="1" ht="17.25">
      <c r="A32" s="212"/>
      <c r="B32" s="213"/>
      <c r="C32" s="213"/>
      <c r="D32" s="213"/>
      <c r="E32" s="213"/>
      <c r="F32" s="213"/>
      <c r="G32" s="213"/>
      <c r="H32" s="213"/>
      <c r="I32" s="179"/>
      <c r="J32" s="98" t="s">
        <v>47</v>
      </c>
      <c r="K32" s="71">
        <f>SUM(K31:K31)</f>
        <v>24765.45</v>
      </c>
      <c r="L32" s="71">
        <f>SUM(L31:L31)</f>
        <v>30957.25</v>
      </c>
      <c r="M32" s="58">
        <v>3369.5468800000003</v>
      </c>
      <c r="N32" s="166">
        <f>K32/265000</f>
        <v>9.3454528301886788E-2</v>
      </c>
    </row>
    <row r="33" spans="1:18" s="165" customFormat="1" ht="17.25">
      <c r="A33" s="167" t="s">
        <v>128</v>
      </c>
      <c r="B33" s="207" t="s">
        <v>106</v>
      </c>
      <c r="C33" s="208"/>
      <c r="D33" s="208"/>
      <c r="E33" s="208"/>
      <c r="F33" s="208"/>
      <c r="G33" s="208"/>
      <c r="H33" s="208"/>
      <c r="I33" s="208"/>
      <c r="J33" s="208"/>
      <c r="K33" s="208"/>
      <c r="L33" s="209"/>
      <c r="M33" s="58"/>
    </row>
    <row r="34" spans="1:18" s="158" customFormat="1" ht="60.75" customHeight="1">
      <c r="A34" s="173" t="s">
        <v>129</v>
      </c>
      <c r="B34" s="180" t="s">
        <v>58</v>
      </c>
      <c r="C34" s="180" t="s">
        <v>7</v>
      </c>
      <c r="D34" s="184" t="str">
        <f>COMPOSIÇÃO!B41</f>
        <v>CONJUNTO DE ILUMINAÇÃO COMPOSTO POR 01 BRAÇO ORNAMENTAL GALVANIZADO DO TIPO CURVO DUPLO, COM 03 METROS DE COMPRIMENTO, A SER INSTALADO EM POSTE DUPLO T EXISTENTE, CONTENDO 01 LUMINÁRIA LED DE 200W, PARAFUSOS, 01 RELÉ FOTOELÉTRICO, CABOS ELÉTRICOS, CONECTORES E SERVIÇOS DE INSTALAÇÃO.</v>
      </c>
      <c r="E34" s="180" t="s">
        <v>5</v>
      </c>
      <c r="F34" s="200">
        <v>2</v>
      </c>
      <c r="G34" s="200"/>
      <c r="H34" s="63">
        <f>COMPOSIÇÃO!L61</f>
        <v>2498.0300000000002</v>
      </c>
      <c r="I34" s="64">
        <f>H34*F34</f>
        <v>4996.0600000000004</v>
      </c>
      <c r="J34" s="63">
        <f>H34*(1+$E$5)</f>
        <v>3122.5825913636731</v>
      </c>
      <c r="K34" s="70">
        <f t="shared" ref="K34" si="15">TRUNC(H34*F34,2)</f>
        <v>4996.0600000000004</v>
      </c>
      <c r="L34" s="76">
        <f t="shared" ref="L34" si="16">TRUNC((J34*F34),2)</f>
        <v>6245.16</v>
      </c>
      <c r="Q34" s="124"/>
      <c r="R34" s="124"/>
    </row>
    <row r="35" spans="1:18" s="165" customFormat="1" ht="17.25">
      <c r="A35" s="212"/>
      <c r="B35" s="213"/>
      <c r="C35" s="213"/>
      <c r="D35" s="213"/>
      <c r="E35" s="213"/>
      <c r="F35" s="213"/>
      <c r="G35" s="213"/>
      <c r="H35" s="213"/>
      <c r="I35" s="179"/>
      <c r="J35" s="98" t="s">
        <v>47</v>
      </c>
      <c r="K35" s="71">
        <f>SUM(K34:K34)</f>
        <v>4996.0600000000004</v>
      </c>
      <c r="L35" s="71">
        <f>SUM(L34:L34)</f>
        <v>6245.16</v>
      </c>
      <c r="M35" s="58">
        <v>3369.5468800000003</v>
      </c>
      <c r="N35" s="166">
        <f>K35/265000</f>
        <v>1.8853056603773587E-2</v>
      </c>
    </row>
    <row r="36" spans="1:18" ht="74.25" customHeight="1"/>
    <row r="37" spans="1:18">
      <c r="D37" s="185" t="s">
        <v>113</v>
      </c>
      <c r="E37" s="157"/>
    </row>
    <row r="38" spans="1:18">
      <c r="D38" s="164" t="s">
        <v>114</v>
      </c>
      <c r="E38" s="164"/>
    </row>
    <row r="39" spans="1:18">
      <c r="D39" s="164" t="s">
        <v>115</v>
      </c>
      <c r="E39" s="164"/>
    </row>
  </sheetData>
  <mergeCells count="33">
    <mergeCell ref="A35:H35"/>
    <mergeCell ref="A32:H32"/>
    <mergeCell ref="B33:L33"/>
    <mergeCell ref="F34:G34"/>
    <mergeCell ref="A29:H29"/>
    <mergeCell ref="B30:L30"/>
    <mergeCell ref="F31:G31"/>
    <mergeCell ref="A26:H26"/>
    <mergeCell ref="B27:L27"/>
    <mergeCell ref="F28:G28"/>
    <mergeCell ref="A23:H23"/>
    <mergeCell ref="B24:L24"/>
    <mergeCell ref="F25:G25"/>
    <mergeCell ref="B21:L21"/>
    <mergeCell ref="F22:G22"/>
    <mergeCell ref="B18:L18"/>
    <mergeCell ref="F19:G19"/>
    <mergeCell ref="A20:H20"/>
    <mergeCell ref="A11:H11"/>
    <mergeCell ref="F16:G16"/>
    <mergeCell ref="B15:L15"/>
    <mergeCell ref="A17:H17"/>
    <mergeCell ref="B12:L12"/>
    <mergeCell ref="F13:G13"/>
    <mergeCell ref="A14:H14"/>
    <mergeCell ref="A1:L1"/>
    <mergeCell ref="H2:K3"/>
    <mergeCell ref="F10:G10"/>
    <mergeCell ref="A8:J8"/>
    <mergeCell ref="F6:G6"/>
    <mergeCell ref="A7:K7"/>
    <mergeCell ref="B9:L9"/>
    <mergeCell ref="C4:L4"/>
  </mergeCells>
  <phoneticPr fontId="37" type="noConversion"/>
  <pageMargins left="0.43307086614173229" right="0.51181102362204722" top="0.35433070866141736" bottom="0.6692913385826772" header="0.31496062992125984" footer="0.31496062992125984"/>
  <pageSetup paperSize="9" scale="57" fitToHeight="0" orientation="landscape" r:id="rId1"/>
  <headerFooter>
    <oddFooter>&amp;R&amp;P / &amp;N</oddFooter>
  </headerFooter>
  <rowBreaks count="1" manualBreakCount="1">
    <brk id="32" max="11" man="1"/>
  </rowBreaks>
  <drawing r:id="rId2"/>
</worksheet>
</file>

<file path=xl/worksheets/sheet3.xml><?xml version="1.0" encoding="utf-8"?>
<worksheet xmlns="http://schemas.openxmlformats.org/spreadsheetml/2006/main" xmlns:r="http://schemas.openxmlformats.org/officeDocument/2006/relationships">
  <sheetPr>
    <tabColor rgb="FFFFFF00"/>
    <pageSetUpPr fitToPage="1"/>
  </sheetPr>
  <dimension ref="A1:M86"/>
  <sheetViews>
    <sheetView showGridLines="0" view="pageBreakPreview" zoomScaleNormal="100" zoomScaleSheetLayoutView="100" zoomScalePageLayoutView="60" workbookViewId="0">
      <selection activeCell="A14" sqref="A14:K14"/>
    </sheetView>
  </sheetViews>
  <sheetFormatPr defaultRowHeight="12.75"/>
  <cols>
    <col min="1" max="1" width="11.28515625" style="1" customWidth="1"/>
    <col min="2" max="2" width="10.5703125" style="1" customWidth="1"/>
    <col min="3" max="4" width="8.85546875" style="7" customWidth="1"/>
    <col min="5" max="5" width="9.140625" style="7"/>
    <col min="6" max="6" width="14.5703125" style="7" customWidth="1"/>
    <col min="7" max="7" width="9.140625" style="7"/>
    <col min="8" max="8" width="39.42578125" style="7" customWidth="1"/>
    <col min="9" max="9" width="7.28515625" style="1" customWidth="1"/>
    <col min="10" max="10" width="11.7109375" style="141" customWidth="1"/>
    <col min="11" max="11" width="20.140625" style="2" customWidth="1"/>
    <col min="12" max="12" width="15.85546875" style="2" customWidth="1"/>
    <col min="13" max="263" width="9.140625" style="1"/>
    <col min="264" max="264" width="13.28515625" style="1" customWidth="1"/>
    <col min="265" max="265" width="13.42578125" style="1" customWidth="1"/>
    <col min="266" max="519" width="9.140625" style="1"/>
    <col min="520" max="520" width="13.28515625" style="1" customWidth="1"/>
    <col min="521" max="521" width="13.42578125" style="1" customWidth="1"/>
    <col min="522" max="775" width="9.140625" style="1"/>
    <col min="776" max="776" width="13.28515625" style="1" customWidth="1"/>
    <col min="777" max="777" width="13.42578125" style="1" customWidth="1"/>
    <col min="778" max="1031" width="9.140625" style="1"/>
    <col min="1032" max="1032" width="13.28515625" style="1" customWidth="1"/>
    <col min="1033" max="1033" width="13.42578125" style="1" customWidth="1"/>
    <col min="1034" max="1287" width="9.140625" style="1"/>
    <col min="1288" max="1288" width="13.28515625" style="1" customWidth="1"/>
    <col min="1289" max="1289" width="13.42578125" style="1" customWidth="1"/>
    <col min="1290" max="1543" width="9.140625" style="1"/>
    <col min="1544" max="1544" width="13.28515625" style="1" customWidth="1"/>
    <col min="1545" max="1545" width="13.42578125" style="1" customWidth="1"/>
    <col min="1546" max="1799" width="9.140625" style="1"/>
    <col min="1800" max="1800" width="13.28515625" style="1" customWidth="1"/>
    <col min="1801" max="1801" width="13.42578125" style="1" customWidth="1"/>
    <col min="1802" max="2055" width="9.140625" style="1"/>
    <col min="2056" max="2056" width="13.28515625" style="1" customWidth="1"/>
    <col min="2057" max="2057" width="13.42578125" style="1" customWidth="1"/>
    <col min="2058" max="2311" width="9.140625" style="1"/>
    <col min="2312" max="2312" width="13.28515625" style="1" customWidth="1"/>
    <col min="2313" max="2313" width="13.42578125" style="1" customWidth="1"/>
    <col min="2314" max="2567" width="9.140625" style="1"/>
    <col min="2568" max="2568" width="13.28515625" style="1" customWidth="1"/>
    <col min="2569" max="2569" width="13.42578125" style="1" customWidth="1"/>
    <col min="2570" max="2823" width="9.140625" style="1"/>
    <col min="2824" max="2824" width="13.28515625" style="1" customWidth="1"/>
    <col min="2825" max="2825" width="13.42578125" style="1" customWidth="1"/>
    <col min="2826" max="3079" width="9.140625" style="1"/>
    <col min="3080" max="3080" width="13.28515625" style="1" customWidth="1"/>
    <col min="3081" max="3081" width="13.42578125" style="1" customWidth="1"/>
    <col min="3082" max="3335" width="9.140625" style="1"/>
    <col min="3336" max="3336" width="13.28515625" style="1" customWidth="1"/>
    <col min="3337" max="3337" width="13.42578125" style="1" customWidth="1"/>
    <col min="3338" max="3591" width="9.140625" style="1"/>
    <col min="3592" max="3592" width="13.28515625" style="1" customWidth="1"/>
    <col min="3593" max="3593" width="13.42578125" style="1" customWidth="1"/>
    <col min="3594" max="3847" width="9.140625" style="1"/>
    <col min="3848" max="3848" width="13.28515625" style="1" customWidth="1"/>
    <col min="3849" max="3849" width="13.42578125" style="1" customWidth="1"/>
    <col min="3850" max="4103" width="9.140625" style="1"/>
    <col min="4104" max="4104" width="13.28515625" style="1" customWidth="1"/>
    <col min="4105" max="4105" width="13.42578125" style="1" customWidth="1"/>
    <col min="4106" max="4359" width="9.140625" style="1"/>
    <col min="4360" max="4360" width="13.28515625" style="1" customWidth="1"/>
    <col min="4361" max="4361" width="13.42578125" style="1" customWidth="1"/>
    <col min="4362" max="4615" width="9.140625" style="1"/>
    <col min="4616" max="4616" width="13.28515625" style="1" customWidth="1"/>
    <col min="4617" max="4617" width="13.42578125" style="1" customWidth="1"/>
    <col min="4618" max="4871" width="9.140625" style="1"/>
    <col min="4872" max="4872" width="13.28515625" style="1" customWidth="1"/>
    <col min="4873" max="4873" width="13.42578125" style="1" customWidth="1"/>
    <col min="4874" max="5127" width="9.140625" style="1"/>
    <col min="5128" max="5128" width="13.28515625" style="1" customWidth="1"/>
    <col min="5129" max="5129" width="13.42578125" style="1" customWidth="1"/>
    <col min="5130" max="5383" width="9.140625" style="1"/>
    <col min="5384" max="5384" width="13.28515625" style="1" customWidth="1"/>
    <col min="5385" max="5385" width="13.42578125" style="1" customWidth="1"/>
    <col min="5386" max="5639" width="9.140625" style="1"/>
    <col min="5640" max="5640" width="13.28515625" style="1" customWidth="1"/>
    <col min="5641" max="5641" width="13.42578125" style="1" customWidth="1"/>
    <col min="5642" max="5895" width="9.140625" style="1"/>
    <col min="5896" max="5896" width="13.28515625" style="1" customWidth="1"/>
    <col min="5897" max="5897" width="13.42578125" style="1" customWidth="1"/>
    <col min="5898" max="6151" width="9.140625" style="1"/>
    <col min="6152" max="6152" width="13.28515625" style="1" customWidth="1"/>
    <col min="6153" max="6153" width="13.42578125" style="1" customWidth="1"/>
    <col min="6154" max="6407" width="9.140625" style="1"/>
    <col min="6408" max="6408" width="13.28515625" style="1" customWidth="1"/>
    <col min="6409" max="6409" width="13.42578125" style="1" customWidth="1"/>
    <col min="6410" max="6663" width="9.140625" style="1"/>
    <col min="6664" max="6664" width="13.28515625" style="1" customWidth="1"/>
    <col min="6665" max="6665" width="13.42578125" style="1" customWidth="1"/>
    <col min="6666" max="6919" width="9.140625" style="1"/>
    <col min="6920" max="6920" width="13.28515625" style="1" customWidth="1"/>
    <col min="6921" max="6921" width="13.42578125" style="1" customWidth="1"/>
    <col min="6922" max="7175" width="9.140625" style="1"/>
    <col min="7176" max="7176" width="13.28515625" style="1" customWidth="1"/>
    <col min="7177" max="7177" width="13.42578125" style="1" customWidth="1"/>
    <col min="7178" max="7431" width="9.140625" style="1"/>
    <col min="7432" max="7432" width="13.28515625" style="1" customWidth="1"/>
    <col min="7433" max="7433" width="13.42578125" style="1" customWidth="1"/>
    <col min="7434" max="7687" width="9.140625" style="1"/>
    <col min="7688" max="7688" width="13.28515625" style="1" customWidth="1"/>
    <col min="7689" max="7689" width="13.42578125" style="1" customWidth="1"/>
    <col min="7690" max="7943" width="9.140625" style="1"/>
    <col min="7944" max="7944" width="13.28515625" style="1" customWidth="1"/>
    <col min="7945" max="7945" width="13.42578125" style="1" customWidth="1"/>
    <col min="7946" max="8199" width="9.140625" style="1"/>
    <col min="8200" max="8200" width="13.28515625" style="1" customWidth="1"/>
    <col min="8201" max="8201" width="13.42578125" style="1" customWidth="1"/>
    <col min="8202" max="8455" width="9.140625" style="1"/>
    <col min="8456" max="8456" width="13.28515625" style="1" customWidth="1"/>
    <col min="8457" max="8457" width="13.42578125" style="1" customWidth="1"/>
    <col min="8458" max="8711" width="9.140625" style="1"/>
    <col min="8712" max="8712" width="13.28515625" style="1" customWidth="1"/>
    <col min="8713" max="8713" width="13.42578125" style="1" customWidth="1"/>
    <col min="8714" max="8967" width="9.140625" style="1"/>
    <col min="8968" max="8968" width="13.28515625" style="1" customWidth="1"/>
    <col min="8969" max="8969" width="13.42578125" style="1" customWidth="1"/>
    <col min="8970" max="9223" width="9.140625" style="1"/>
    <col min="9224" max="9224" width="13.28515625" style="1" customWidth="1"/>
    <col min="9225" max="9225" width="13.42578125" style="1" customWidth="1"/>
    <col min="9226" max="9479" width="9.140625" style="1"/>
    <col min="9480" max="9480" width="13.28515625" style="1" customWidth="1"/>
    <col min="9481" max="9481" width="13.42578125" style="1" customWidth="1"/>
    <col min="9482" max="9735" width="9.140625" style="1"/>
    <col min="9736" max="9736" width="13.28515625" style="1" customWidth="1"/>
    <col min="9737" max="9737" width="13.42578125" style="1" customWidth="1"/>
    <col min="9738" max="9991" width="9.140625" style="1"/>
    <col min="9992" max="9992" width="13.28515625" style="1" customWidth="1"/>
    <col min="9993" max="9993" width="13.42578125" style="1" customWidth="1"/>
    <col min="9994" max="10247" width="9.140625" style="1"/>
    <col min="10248" max="10248" width="13.28515625" style="1" customWidth="1"/>
    <col min="10249" max="10249" width="13.42578125" style="1" customWidth="1"/>
    <col min="10250" max="10503" width="9.140625" style="1"/>
    <col min="10504" max="10504" width="13.28515625" style="1" customWidth="1"/>
    <col min="10505" max="10505" width="13.42578125" style="1" customWidth="1"/>
    <col min="10506" max="10759" width="9.140625" style="1"/>
    <col min="10760" max="10760" width="13.28515625" style="1" customWidth="1"/>
    <col min="10761" max="10761" width="13.42578125" style="1" customWidth="1"/>
    <col min="10762" max="11015" width="9.140625" style="1"/>
    <col min="11016" max="11016" width="13.28515625" style="1" customWidth="1"/>
    <col min="11017" max="11017" width="13.42578125" style="1" customWidth="1"/>
    <col min="11018" max="11271" width="9.140625" style="1"/>
    <col min="11272" max="11272" width="13.28515625" style="1" customWidth="1"/>
    <col min="11273" max="11273" width="13.42578125" style="1" customWidth="1"/>
    <col min="11274" max="11527" width="9.140625" style="1"/>
    <col min="11528" max="11528" width="13.28515625" style="1" customWidth="1"/>
    <col min="11529" max="11529" width="13.42578125" style="1" customWidth="1"/>
    <col min="11530" max="11783" width="9.140625" style="1"/>
    <col min="11784" max="11784" width="13.28515625" style="1" customWidth="1"/>
    <col min="11785" max="11785" width="13.42578125" style="1" customWidth="1"/>
    <col min="11786" max="12039" width="9.140625" style="1"/>
    <col min="12040" max="12040" width="13.28515625" style="1" customWidth="1"/>
    <col min="12041" max="12041" width="13.42578125" style="1" customWidth="1"/>
    <col min="12042" max="12295" width="9.140625" style="1"/>
    <col min="12296" max="12296" width="13.28515625" style="1" customWidth="1"/>
    <col min="12297" max="12297" width="13.42578125" style="1" customWidth="1"/>
    <col min="12298" max="12551" width="9.140625" style="1"/>
    <col min="12552" max="12552" width="13.28515625" style="1" customWidth="1"/>
    <col min="12553" max="12553" width="13.42578125" style="1" customWidth="1"/>
    <col min="12554" max="12807" width="9.140625" style="1"/>
    <col min="12808" max="12808" width="13.28515625" style="1" customWidth="1"/>
    <col min="12809" max="12809" width="13.42578125" style="1" customWidth="1"/>
    <col min="12810" max="13063" width="9.140625" style="1"/>
    <col min="13064" max="13064" width="13.28515625" style="1" customWidth="1"/>
    <col min="13065" max="13065" width="13.42578125" style="1" customWidth="1"/>
    <col min="13066" max="13319" width="9.140625" style="1"/>
    <col min="13320" max="13320" width="13.28515625" style="1" customWidth="1"/>
    <col min="13321" max="13321" width="13.42578125" style="1" customWidth="1"/>
    <col min="13322" max="13575" width="9.140625" style="1"/>
    <col min="13576" max="13576" width="13.28515625" style="1" customWidth="1"/>
    <col min="13577" max="13577" width="13.42578125" style="1" customWidth="1"/>
    <col min="13578" max="13831" width="9.140625" style="1"/>
    <col min="13832" max="13832" width="13.28515625" style="1" customWidth="1"/>
    <col min="13833" max="13833" width="13.42578125" style="1" customWidth="1"/>
    <col min="13834" max="14087" width="9.140625" style="1"/>
    <col min="14088" max="14088" width="13.28515625" style="1" customWidth="1"/>
    <col min="14089" max="14089" width="13.42578125" style="1" customWidth="1"/>
    <col min="14090" max="14343" width="9.140625" style="1"/>
    <col min="14344" max="14344" width="13.28515625" style="1" customWidth="1"/>
    <col min="14345" max="14345" width="13.42578125" style="1" customWidth="1"/>
    <col min="14346" max="14599" width="9.140625" style="1"/>
    <col min="14600" max="14600" width="13.28515625" style="1" customWidth="1"/>
    <col min="14601" max="14601" width="13.42578125" style="1" customWidth="1"/>
    <col min="14602" max="14855" width="9.140625" style="1"/>
    <col min="14856" max="14856" width="13.28515625" style="1" customWidth="1"/>
    <col min="14857" max="14857" width="13.42578125" style="1" customWidth="1"/>
    <col min="14858" max="15111" width="9.140625" style="1"/>
    <col min="15112" max="15112" width="13.28515625" style="1" customWidth="1"/>
    <col min="15113" max="15113" width="13.42578125" style="1" customWidth="1"/>
    <col min="15114" max="15367" width="9.140625" style="1"/>
    <col min="15368" max="15368" width="13.28515625" style="1" customWidth="1"/>
    <col min="15369" max="15369" width="13.42578125" style="1" customWidth="1"/>
    <col min="15370" max="15623" width="9.140625" style="1"/>
    <col min="15624" max="15624" width="13.28515625" style="1" customWidth="1"/>
    <col min="15625" max="15625" width="13.42578125" style="1" customWidth="1"/>
    <col min="15626" max="15879" width="9.140625" style="1"/>
    <col min="15880" max="15880" width="13.28515625" style="1" customWidth="1"/>
    <col min="15881" max="15881" width="13.42578125" style="1" customWidth="1"/>
    <col min="15882" max="16135" width="9.140625" style="1"/>
    <col min="16136" max="16136" width="13.28515625" style="1" customWidth="1"/>
    <col min="16137" max="16137" width="13.42578125" style="1" customWidth="1"/>
    <col min="16138" max="16384" width="9.140625" style="1"/>
  </cols>
  <sheetData>
    <row r="1" spans="1:13" s="93" customFormat="1" ht="15" customHeight="1" thickBot="1">
      <c r="A1" s="214" t="s">
        <v>38</v>
      </c>
      <c r="B1" s="215"/>
      <c r="C1" s="215"/>
      <c r="D1" s="215"/>
      <c r="E1" s="215"/>
      <c r="F1" s="215"/>
      <c r="G1" s="215"/>
      <c r="H1" s="215"/>
      <c r="I1" s="215"/>
      <c r="J1" s="215"/>
      <c r="K1" s="215"/>
      <c r="L1" s="216"/>
    </row>
    <row r="2" spans="1:13" ht="27.75" customHeight="1">
      <c r="A2" s="94" t="s">
        <v>23</v>
      </c>
      <c r="B2" s="19" t="str">
        <f>'PO - MELHORIA DE I.P.'!$C$2</f>
        <v>APIACÁS - MT</v>
      </c>
      <c r="C2" s="19"/>
      <c r="D2" s="19"/>
      <c r="E2" s="20"/>
      <c r="F2" s="19"/>
      <c r="G2" s="20"/>
      <c r="H2" s="20"/>
      <c r="I2" s="21"/>
      <c r="J2" s="138"/>
      <c r="K2" s="22"/>
      <c r="L2" s="23"/>
    </row>
    <row r="3" spans="1:13" ht="31.5" customHeight="1">
      <c r="A3" s="94" t="s">
        <v>0</v>
      </c>
      <c r="B3" s="19" t="str">
        <f>'PO - MELHORIA DE I.P.'!$C$3</f>
        <v>MELHORIA EM ILUMINAÇÃO PÚBLICA - VÁRIAS LOCAIS</v>
      </c>
      <c r="C3" s="19"/>
      <c r="D3" s="19"/>
      <c r="E3" s="20"/>
      <c r="F3" s="19"/>
      <c r="G3" s="20"/>
      <c r="H3" s="20"/>
      <c r="I3" s="21"/>
      <c r="J3" s="138"/>
      <c r="K3" s="22"/>
      <c r="L3" s="23"/>
    </row>
    <row r="4" spans="1:13" ht="32.25" customHeight="1">
      <c r="A4" s="94" t="s">
        <v>1</v>
      </c>
      <c r="B4" s="19" t="str">
        <f>'PO - MELHORIA DE I.P.'!$C$4</f>
        <v>AV. ANGELIM ZENI, AV. BRASIL, AV. HELENA DA RIVA, AV. MATO GROSSO, AV. 1º DE MAIO, PRAÇA CENTRAL, AV. DOS EVANGÉLICOS, AV. JAIME CAMPOS</v>
      </c>
      <c r="C4" s="19"/>
      <c r="D4" s="19"/>
      <c r="E4" s="20"/>
      <c r="F4" s="19"/>
      <c r="G4" s="20"/>
      <c r="H4" s="20"/>
      <c r="I4" s="21"/>
      <c r="J4" s="138"/>
      <c r="K4" s="22"/>
      <c r="L4" s="23"/>
    </row>
    <row r="5" spans="1:13" ht="11.25" customHeight="1">
      <c r="A5" s="24"/>
      <c r="B5" s="25"/>
      <c r="C5" s="20"/>
      <c r="D5" s="19"/>
      <c r="E5" s="20"/>
      <c r="F5" s="26"/>
      <c r="G5" s="20"/>
      <c r="H5" s="20"/>
      <c r="I5" s="21"/>
      <c r="J5" s="138"/>
      <c r="K5" s="15"/>
      <c r="L5" s="23"/>
    </row>
    <row r="6" spans="1:13" ht="20.25" customHeight="1">
      <c r="A6" s="28" t="s">
        <v>20</v>
      </c>
      <c r="B6" s="217" t="s">
        <v>54</v>
      </c>
      <c r="C6" s="218"/>
      <c r="D6" s="218"/>
      <c r="E6" s="218"/>
      <c r="F6" s="218"/>
      <c r="G6" s="218"/>
      <c r="H6" s="218"/>
      <c r="I6" s="218"/>
      <c r="J6" s="218"/>
      <c r="K6" s="218"/>
      <c r="L6" s="219"/>
    </row>
    <row r="7" spans="1:13" ht="9.75" customHeight="1">
      <c r="A7" s="220"/>
      <c r="B7" s="221"/>
      <c r="C7" s="221"/>
      <c r="D7" s="221"/>
      <c r="E7" s="221"/>
      <c r="F7" s="221"/>
      <c r="G7" s="221"/>
      <c r="H7" s="221"/>
      <c r="I7" s="221"/>
      <c r="J7" s="221"/>
      <c r="K7" s="221"/>
      <c r="L7" s="222"/>
    </row>
    <row r="8" spans="1:13" ht="18.75" customHeight="1">
      <c r="A8" s="28" t="s">
        <v>15</v>
      </c>
      <c r="B8" s="122" t="s">
        <v>11</v>
      </c>
      <c r="C8" s="223" t="s">
        <v>8</v>
      </c>
      <c r="D8" s="223"/>
      <c r="E8" s="223"/>
      <c r="F8" s="223"/>
      <c r="G8" s="223"/>
      <c r="H8" s="223"/>
      <c r="I8" s="27" t="s">
        <v>5</v>
      </c>
      <c r="J8" s="139" t="s">
        <v>16</v>
      </c>
      <c r="K8" s="99" t="s">
        <v>32</v>
      </c>
      <c r="L8" s="29" t="s">
        <v>17</v>
      </c>
    </row>
    <row r="9" spans="1:13" ht="13.9" customHeight="1">
      <c r="A9" s="227" t="s">
        <v>122</v>
      </c>
      <c r="B9" s="228"/>
      <c r="C9" s="228"/>
      <c r="D9" s="228"/>
      <c r="E9" s="228"/>
      <c r="F9" s="228"/>
      <c r="G9" s="228"/>
      <c r="H9" s="228"/>
      <c r="I9" s="228"/>
      <c r="J9" s="228"/>
      <c r="K9" s="228"/>
      <c r="L9" s="229"/>
    </row>
    <row r="10" spans="1:13" ht="26.25" customHeight="1">
      <c r="A10" s="95" t="s">
        <v>11</v>
      </c>
      <c r="B10" s="221" t="s">
        <v>56</v>
      </c>
      <c r="C10" s="221"/>
      <c r="D10" s="221"/>
      <c r="E10" s="221"/>
      <c r="F10" s="221"/>
      <c r="G10" s="221"/>
      <c r="H10" s="221"/>
      <c r="I10" s="221"/>
      <c r="J10" s="221"/>
      <c r="K10" s="221"/>
      <c r="L10" s="222"/>
    </row>
    <row r="11" spans="1:13" ht="15" customHeight="1">
      <c r="A11" s="100" t="s">
        <v>13</v>
      </c>
      <c r="B11" s="101">
        <v>91677</v>
      </c>
      <c r="C11" s="230" t="s">
        <v>81</v>
      </c>
      <c r="D11" s="231"/>
      <c r="E11" s="231"/>
      <c r="F11" s="231"/>
      <c r="G11" s="231"/>
      <c r="H11" s="232"/>
      <c r="I11" s="101" t="s">
        <v>18</v>
      </c>
      <c r="J11" s="105">
        <v>80</v>
      </c>
      <c r="K11" s="102">
        <v>76.53</v>
      </c>
      <c r="L11" s="103">
        <f>TRUNC(K11*J11,2)</f>
        <v>6122.4</v>
      </c>
      <c r="M11" s="6"/>
    </row>
    <row r="12" spans="1:13" ht="16.5" customHeight="1">
      <c r="A12" s="100" t="s">
        <v>13</v>
      </c>
      <c r="B12" s="101">
        <v>90780</v>
      </c>
      <c r="C12" s="230" t="s">
        <v>82</v>
      </c>
      <c r="D12" s="231"/>
      <c r="E12" s="231"/>
      <c r="F12" s="231"/>
      <c r="G12" s="231"/>
      <c r="H12" s="232"/>
      <c r="I12" s="101" t="s">
        <v>18</v>
      </c>
      <c r="J12" s="105">
        <v>120</v>
      </c>
      <c r="K12" s="102">
        <v>27.82</v>
      </c>
      <c r="L12" s="103">
        <f t="shared" ref="L12:L13" si="0">TRUNC(K12*J12,2)</f>
        <v>3338.4</v>
      </c>
      <c r="M12"/>
    </row>
    <row r="13" spans="1:13" ht="14.25" customHeight="1">
      <c r="A13" s="100" t="s">
        <v>13</v>
      </c>
      <c r="B13" s="101" t="s">
        <v>83</v>
      </c>
      <c r="C13" s="230" t="s">
        <v>84</v>
      </c>
      <c r="D13" s="231"/>
      <c r="E13" s="231"/>
      <c r="F13" s="231"/>
      <c r="G13" s="231"/>
      <c r="H13" s="232"/>
      <c r="I13" s="101" t="s">
        <v>18</v>
      </c>
      <c r="J13" s="105">
        <v>120</v>
      </c>
      <c r="K13" s="102">
        <v>11.4</v>
      </c>
      <c r="L13" s="103">
        <f t="shared" si="0"/>
        <v>1368</v>
      </c>
      <c r="M13"/>
    </row>
    <row r="14" spans="1:13" s="10" customFormat="1" ht="18.75" customHeight="1">
      <c r="A14" s="233" t="s">
        <v>35</v>
      </c>
      <c r="B14" s="234"/>
      <c r="C14" s="234"/>
      <c r="D14" s="234"/>
      <c r="E14" s="234"/>
      <c r="F14" s="234"/>
      <c r="G14" s="234"/>
      <c r="H14" s="234"/>
      <c r="I14" s="234"/>
      <c r="J14" s="234"/>
      <c r="K14" s="235"/>
      <c r="L14" s="30">
        <f>TRUNC(SUM(L11:L13),2)</f>
        <v>10828.8</v>
      </c>
    </row>
    <row r="15" spans="1:13" ht="8.25" customHeight="1">
      <c r="A15" s="236"/>
      <c r="B15" s="237"/>
      <c r="C15" s="237"/>
      <c r="D15" s="237"/>
      <c r="E15" s="237"/>
      <c r="F15" s="237"/>
      <c r="G15" s="237"/>
      <c r="H15" s="237"/>
      <c r="I15" s="237"/>
      <c r="J15" s="237"/>
      <c r="K15" s="237"/>
      <c r="L15" s="238"/>
      <c r="M15" s="6"/>
    </row>
    <row r="16" spans="1:13" ht="13.9" customHeight="1">
      <c r="A16" s="224" t="s">
        <v>36</v>
      </c>
      <c r="B16" s="225"/>
      <c r="C16" s="225"/>
      <c r="D16" s="225"/>
      <c r="E16" s="225"/>
      <c r="F16" s="225"/>
      <c r="G16" s="225"/>
      <c r="H16" s="225"/>
      <c r="I16" s="225"/>
      <c r="J16" s="225"/>
      <c r="K16" s="226"/>
      <c r="L16" s="31">
        <f>TRUNC(L14,2)</f>
        <v>10828.8</v>
      </c>
    </row>
    <row r="17" spans="1:12" ht="13.9" customHeight="1">
      <c r="A17" s="125"/>
      <c r="B17" s="126"/>
      <c r="C17" s="126"/>
      <c r="D17" s="126"/>
      <c r="E17" s="126"/>
      <c r="F17" s="126"/>
      <c r="G17" s="126"/>
      <c r="H17" s="126"/>
      <c r="I17" s="126"/>
      <c r="J17" s="140"/>
      <c r="K17" s="126"/>
      <c r="L17" s="127"/>
    </row>
    <row r="18" spans="1:12" ht="30" customHeight="1">
      <c r="A18" s="28" t="s">
        <v>21</v>
      </c>
      <c r="B18" s="217" t="s">
        <v>117</v>
      </c>
      <c r="C18" s="218"/>
      <c r="D18" s="218"/>
      <c r="E18" s="218"/>
      <c r="F18" s="218"/>
      <c r="G18" s="218"/>
      <c r="H18" s="218"/>
      <c r="I18" s="218"/>
      <c r="J18" s="218"/>
      <c r="K18" s="218"/>
      <c r="L18" s="219"/>
    </row>
    <row r="19" spans="1:12" ht="13.9" customHeight="1">
      <c r="A19" s="227"/>
      <c r="B19" s="228"/>
      <c r="C19" s="228"/>
      <c r="D19" s="228"/>
      <c r="E19" s="228"/>
      <c r="F19" s="228"/>
      <c r="G19" s="228"/>
      <c r="H19" s="228"/>
      <c r="I19" s="228"/>
      <c r="J19" s="228"/>
      <c r="K19" s="228"/>
      <c r="L19" s="229"/>
    </row>
    <row r="20" spans="1:12">
      <c r="A20" s="28" t="s">
        <v>15</v>
      </c>
      <c r="B20" s="122" t="s">
        <v>11</v>
      </c>
      <c r="C20" s="223" t="s">
        <v>8</v>
      </c>
      <c r="D20" s="223"/>
      <c r="E20" s="223"/>
      <c r="F20" s="223"/>
      <c r="G20" s="223"/>
      <c r="H20" s="223"/>
      <c r="I20" s="27" t="s">
        <v>5</v>
      </c>
      <c r="J20" s="152" t="s">
        <v>16</v>
      </c>
      <c r="K20" s="152" t="s">
        <v>32</v>
      </c>
      <c r="L20" s="29" t="s">
        <v>17</v>
      </c>
    </row>
    <row r="21" spans="1:12">
      <c r="A21" s="227" t="s">
        <v>122</v>
      </c>
      <c r="B21" s="228"/>
      <c r="C21" s="228"/>
      <c r="D21" s="228"/>
      <c r="E21" s="228"/>
      <c r="F21" s="228"/>
      <c r="G21" s="228"/>
      <c r="H21" s="228"/>
      <c r="I21" s="228"/>
      <c r="J21" s="228"/>
      <c r="K21" s="228"/>
      <c r="L21" s="229"/>
    </row>
    <row r="22" spans="1:12" ht="13.9" customHeight="1">
      <c r="A22" s="95" t="s">
        <v>11</v>
      </c>
      <c r="B22" s="221" t="s">
        <v>56</v>
      </c>
      <c r="C22" s="221"/>
      <c r="D22" s="221"/>
      <c r="E22" s="221"/>
      <c r="F22" s="221"/>
      <c r="G22" s="221"/>
      <c r="H22" s="221"/>
      <c r="I22" s="221"/>
      <c r="J22" s="221"/>
      <c r="K22" s="221"/>
      <c r="L22" s="222"/>
    </row>
    <row r="23" spans="1:12" ht="12.75" customHeight="1">
      <c r="A23" s="100" t="s">
        <v>13</v>
      </c>
      <c r="B23" s="123">
        <v>88264</v>
      </c>
      <c r="C23" s="239" t="s">
        <v>19</v>
      </c>
      <c r="D23" s="239"/>
      <c r="E23" s="239"/>
      <c r="F23" s="239"/>
      <c r="G23" s="239"/>
      <c r="H23" s="239"/>
      <c r="I23" s="101" t="s">
        <v>18</v>
      </c>
      <c r="J23" s="105">
        <v>4</v>
      </c>
      <c r="K23" s="102">
        <v>18.38</v>
      </c>
      <c r="L23" s="103">
        <f>TRUNC(J23*K23,2)</f>
        <v>73.52</v>
      </c>
    </row>
    <row r="24" spans="1:12">
      <c r="A24" s="100" t="s">
        <v>13</v>
      </c>
      <c r="B24" s="123">
        <v>88247</v>
      </c>
      <c r="C24" s="239" t="s">
        <v>78</v>
      </c>
      <c r="D24" s="239"/>
      <c r="E24" s="239"/>
      <c r="F24" s="239"/>
      <c r="G24" s="239"/>
      <c r="H24" s="239"/>
      <c r="I24" s="101" t="s">
        <v>18</v>
      </c>
      <c r="J24" s="105">
        <v>4</v>
      </c>
      <c r="K24" s="102">
        <v>14.33</v>
      </c>
      <c r="L24" s="103">
        <f>TRUNC(J24*K24,2)</f>
        <v>57.32</v>
      </c>
    </row>
    <row r="25" spans="1:12" ht="43.9" customHeight="1">
      <c r="A25" s="100" t="s">
        <v>13</v>
      </c>
      <c r="B25" s="123">
        <v>5928</v>
      </c>
      <c r="C25" s="239" t="s">
        <v>79</v>
      </c>
      <c r="D25" s="239"/>
      <c r="E25" s="239"/>
      <c r="F25" s="239"/>
      <c r="G25" s="239"/>
      <c r="H25" s="239"/>
      <c r="I25" s="101" t="s">
        <v>85</v>
      </c>
      <c r="J25" s="105">
        <v>1</v>
      </c>
      <c r="K25" s="102">
        <v>137.26</v>
      </c>
      <c r="L25" s="103">
        <f>TRUNC(J25*K25,2)</f>
        <v>137.26</v>
      </c>
    </row>
    <row r="26" spans="1:12">
      <c r="A26" s="233" t="s">
        <v>57</v>
      </c>
      <c r="B26" s="234"/>
      <c r="C26" s="234"/>
      <c r="D26" s="234"/>
      <c r="E26" s="234"/>
      <c r="F26" s="234"/>
      <c r="G26" s="234"/>
      <c r="H26" s="234"/>
      <c r="I26" s="234"/>
      <c r="J26" s="234"/>
      <c r="K26" s="235"/>
      <c r="L26" s="30">
        <f>TRUNC(SUM(L23:L25),2)</f>
        <v>268.10000000000002</v>
      </c>
    </row>
    <row r="27" spans="1:12">
      <c r="A27" s="95" t="s">
        <v>11</v>
      </c>
      <c r="B27" s="221" t="s">
        <v>34</v>
      </c>
      <c r="C27" s="221"/>
      <c r="D27" s="221"/>
      <c r="E27" s="221"/>
      <c r="F27" s="221"/>
      <c r="G27" s="221"/>
      <c r="H27" s="221"/>
      <c r="I27" s="221"/>
      <c r="J27" s="221"/>
      <c r="K27" s="221"/>
      <c r="L27" s="222"/>
    </row>
    <row r="28" spans="1:12" ht="72.75" customHeight="1">
      <c r="A28" s="100" t="s">
        <v>12</v>
      </c>
      <c r="B28" s="123" t="s">
        <v>7</v>
      </c>
      <c r="C28" s="239" t="s">
        <v>112</v>
      </c>
      <c r="D28" s="239"/>
      <c r="E28" s="239"/>
      <c r="F28" s="239"/>
      <c r="G28" s="239"/>
      <c r="H28" s="239"/>
      <c r="I28" s="101" t="s">
        <v>5</v>
      </c>
      <c r="J28" s="105">
        <v>2</v>
      </c>
      <c r="K28" s="102">
        <v>495.51</v>
      </c>
      <c r="L28" s="103">
        <f t="shared" ref="L28:L36" si="1">TRUNC(J28*K28,2)</f>
        <v>991.02</v>
      </c>
    </row>
    <row r="29" spans="1:12" ht="164.25" customHeight="1">
      <c r="A29" s="100" t="s">
        <v>12</v>
      </c>
      <c r="B29" s="123" t="s">
        <v>7</v>
      </c>
      <c r="C29" s="239" t="s">
        <v>121</v>
      </c>
      <c r="D29" s="239"/>
      <c r="E29" s="239"/>
      <c r="F29" s="239"/>
      <c r="G29" s="239"/>
      <c r="H29" s="239"/>
      <c r="I29" s="101" t="s">
        <v>5</v>
      </c>
      <c r="J29" s="105">
        <v>2</v>
      </c>
      <c r="K29" s="102">
        <v>1766.12</v>
      </c>
      <c r="L29" s="103">
        <f t="shared" si="1"/>
        <v>3532.24</v>
      </c>
    </row>
    <row r="30" spans="1:12" ht="30" customHeight="1">
      <c r="A30" s="100" t="s">
        <v>13</v>
      </c>
      <c r="B30" s="123">
        <v>430</v>
      </c>
      <c r="C30" s="239" t="s">
        <v>119</v>
      </c>
      <c r="D30" s="239"/>
      <c r="E30" s="239"/>
      <c r="F30" s="239"/>
      <c r="G30" s="239"/>
      <c r="H30" s="239"/>
      <c r="I30" s="101" t="s">
        <v>5</v>
      </c>
      <c r="J30" s="105">
        <v>4</v>
      </c>
      <c r="K30" s="102">
        <v>4.6399999999999997</v>
      </c>
      <c r="L30" s="103">
        <f t="shared" si="1"/>
        <v>18.559999999999999</v>
      </c>
    </row>
    <row r="31" spans="1:12" ht="17.25" customHeight="1">
      <c r="A31" s="100" t="s">
        <v>13</v>
      </c>
      <c r="B31" s="123">
        <v>420</v>
      </c>
      <c r="C31" s="239" t="s">
        <v>118</v>
      </c>
      <c r="D31" s="239"/>
      <c r="E31" s="239"/>
      <c r="F31" s="239"/>
      <c r="G31" s="239"/>
      <c r="H31" s="239"/>
      <c r="I31" s="101" t="s">
        <v>5</v>
      </c>
      <c r="J31" s="105">
        <v>2</v>
      </c>
      <c r="K31" s="102">
        <v>20.309999999999999</v>
      </c>
      <c r="L31" s="103">
        <f t="shared" ref="L31" si="2">TRUNC(J31*K31,2)</f>
        <v>40.619999999999997</v>
      </c>
    </row>
    <row r="32" spans="1:12" ht="31.9" customHeight="1">
      <c r="A32" s="100" t="s">
        <v>13</v>
      </c>
      <c r="B32" s="123">
        <v>1022</v>
      </c>
      <c r="C32" s="239" t="s">
        <v>86</v>
      </c>
      <c r="D32" s="239"/>
      <c r="E32" s="239"/>
      <c r="F32" s="239"/>
      <c r="G32" s="239"/>
      <c r="H32" s="239"/>
      <c r="I32" s="101" t="s">
        <v>6</v>
      </c>
      <c r="J32" s="105">
        <v>24</v>
      </c>
      <c r="K32" s="102">
        <v>2.17</v>
      </c>
      <c r="L32" s="103">
        <f t="shared" si="1"/>
        <v>52.08</v>
      </c>
    </row>
    <row r="33" spans="1:13" ht="14.25" customHeight="1">
      <c r="A33" s="100" t="s">
        <v>13</v>
      </c>
      <c r="B33" s="123">
        <v>34621</v>
      </c>
      <c r="C33" s="239" t="s">
        <v>120</v>
      </c>
      <c r="D33" s="239"/>
      <c r="E33" s="239"/>
      <c r="F33" s="239"/>
      <c r="G33" s="239"/>
      <c r="H33" s="239"/>
      <c r="I33" s="101" t="s">
        <v>6</v>
      </c>
      <c r="J33" s="105">
        <v>3</v>
      </c>
      <c r="K33" s="102">
        <v>3.76</v>
      </c>
      <c r="L33" s="103">
        <f t="shared" ref="L33" si="3">TRUNC(J33*K33,2)</f>
        <v>11.28</v>
      </c>
    </row>
    <row r="34" spans="1:13" ht="13.9" customHeight="1">
      <c r="A34" s="100" t="s">
        <v>13</v>
      </c>
      <c r="B34" s="123">
        <v>2510</v>
      </c>
      <c r="C34" s="239" t="s">
        <v>87</v>
      </c>
      <c r="D34" s="239"/>
      <c r="E34" s="239"/>
      <c r="F34" s="239"/>
      <c r="G34" s="239"/>
      <c r="H34" s="239"/>
      <c r="I34" s="101" t="s">
        <v>5</v>
      </c>
      <c r="J34" s="105">
        <v>2</v>
      </c>
      <c r="K34" s="102">
        <v>18.579999999999998</v>
      </c>
      <c r="L34" s="103">
        <f t="shared" si="1"/>
        <v>37.159999999999997</v>
      </c>
    </row>
    <row r="35" spans="1:13" ht="13.9" customHeight="1">
      <c r="A35" s="100" t="s">
        <v>13</v>
      </c>
      <c r="B35" s="123">
        <v>20111</v>
      </c>
      <c r="C35" s="239" t="s">
        <v>80</v>
      </c>
      <c r="D35" s="239"/>
      <c r="E35" s="239"/>
      <c r="F35" s="239"/>
      <c r="G35" s="239"/>
      <c r="H35" s="239"/>
      <c r="I35" s="101" t="s">
        <v>5</v>
      </c>
      <c r="J35" s="105">
        <v>0.16</v>
      </c>
      <c r="K35" s="102">
        <v>10</v>
      </c>
      <c r="L35" s="103">
        <f t="shared" si="1"/>
        <v>1.6</v>
      </c>
    </row>
    <row r="36" spans="1:13">
      <c r="A36" s="100" t="s">
        <v>13</v>
      </c>
      <c r="B36" s="123">
        <v>404</v>
      </c>
      <c r="C36" s="239" t="s">
        <v>76</v>
      </c>
      <c r="D36" s="239"/>
      <c r="E36" s="239"/>
      <c r="F36" s="239"/>
      <c r="G36" s="239"/>
      <c r="H36" s="239"/>
      <c r="I36" s="101" t="s">
        <v>6</v>
      </c>
      <c r="J36" s="105">
        <f>J35*2</f>
        <v>0.32</v>
      </c>
      <c r="K36" s="102">
        <v>1.36</v>
      </c>
      <c r="L36" s="103">
        <f t="shared" si="1"/>
        <v>0.43</v>
      </c>
    </row>
    <row r="37" spans="1:13">
      <c r="A37" s="240" t="s">
        <v>55</v>
      </c>
      <c r="B37" s="241"/>
      <c r="C37" s="241"/>
      <c r="D37" s="241"/>
      <c r="E37" s="241"/>
      <c r="F37" s="241"/>
      <c r="G37" s="241"/>
      <c r="H37" s="241"/>
      <c r="I37" s="241"/>
      <c r="J37" s="241"/>
      <c r="K37" s="242"/>
      <c r="L37" s="30">
        <f>TRUNC(SUM(L28:L36),2)</f>
        <v>4684.99</v>
      </c>
    </row>
    <row r="38" spans="1:13" ht="13.9" customHeight="1">
      <c r="A38" s="236"/>
      <c r="B38" s="237"/>
      <c r="C38" s="237"/>
      <c r="D38" s="237"/>
      <c r="E38" s="237"/>
      <c r="F38" s="237"/>
      <c r="G38" s="237"/>
      <c r="H38" s="237"/>
      <c r="I38" s="237"/>
      <c r="J38" s="237"/>
      <c r="K38" s="237"/>
      <c r="L38" s="238"/>
    </row>
    <row r="39" spans="1:13">
      <c r="A39" s="224" t="s">
        <v>36</v>
      </c>
      <c r="B39" s="225"/>
      <c r="C39" s="225"/>
      <c r="D39" s="225"/>
      <c r="E39" s="225"/>
      <c r="F39" s="225"/>
      <c r="G39" s="225"/>
      <c r="H39" s="225"/>
      <c r="I39" s="225"/>
      <c r="J39" s="225"/>
      <c r="K39" s="226"/>
      <c r="L39" s="31">
        <f>TRUNC(L26+L37,2)</f>
        <v>4953.09</v>
      </c>
    </row>
    <row r="40" spans="1:13" ht="13.9" customHeight="1">
      <c r="A40" s="125"/>
      <c r="B40" s="126"/>
      <c r="C40" s="126"/>
      <c r="D40" s="126"/>
      <c r="E40" s="126"/>
      <c r="F40" s="126"/>
      <c r="G40" s="126"/>
      <c r="H40" s="126"/>
      <c r="I40" s="126"/>
      <c r="J40" s="140"/>
      <c r="K40" s="126"/>
      <c r="L40" s="127"/>
    </row>
    <row r="41" spans="1:13" s="159" customFormat="1" ht="30.75" customHeight="1">
      <c r="A41" s="162" t="s">
        <v>61</v>
      </c>
      <c r="B41" s="217" t="s">
        <v>91</v>
      </c>
      <c r="C41" s="218"/>
      <c r="D41" s="218"/>
      <c r="E41" s="218"/>
      <c r="F41" s="218"/>
      <c r="G41" s="218"/>
      <c r="H41" s="218"/>
      <c r="I41" s="218"/>
      <c r="J41" s="218"/>
      <c r="K41" s="218"/>
      <c r="L41" s="219"/>
    </row>
    <row r="42" spans="1:13" s="159" customFormat="1" ht="15.75" customHeight="1">
      <c r="A42" s="227"/>
      <c r="B42" s="228"/>
      <c r="C42" s="228"/>
      <c r="D42" s="228"/>
      <c r="E42" s="228"/>
      <c r="F42" s="228"/>
      <c r="G42" s="228"/>
      <c r="H42" s="228"/>
      <c r="I42" s="228"/>
      <c r="J42" s="228"/>
      <c r="K42" s="228"/>
      <c r="L42" s="229"/>
    </row>
    <row r="43" spans="1:13" s="159" customFormat="1" ht="13.9" customHeight="1">
      <c r="A43" s="162" t="s">
        <v>15</v>
      </c>
      <c r="B43" s="175" t="s">
        <v>11</v>
      </c>
      <c r="C43" s="223" t="s">
        <v>8</v>
      </c>
      <c r="D43" s="223"/>
      <c r="E43" s="223"/>
      <c r="F43" s="223"/>
      <c r="G43" s="223"/>
      <c r="H43" s="223"/>
      <c r="I43" s="161" t="s">
        <v>5</v>
      </c>
      <c r="J43" s="182" t="s">
        <v>16</v>
      </c>
      <c r="K43" s="170" t="s">
        <v>32</v>
      </c>
      <c r="L43" s="29" t="s">
        <v>17</v>
      </c>
    </row>
    <row r="44" spans="1:13" s="159" customFormat="1" ht="13.9" customHeight="1">
      <c r="A44" s="227" t="s">
        <v>122</v>
      </c>
      <c r="B44" s="228"/>
      <c r="C44" s="228"/>
      <c r="D44" s="228"/>
      <c r="E44" s="228"/>
      <c r="F44" s="228"/>
      <c r="G44" s="228"/>
      <c r="H44" s="228"/>
      <c r="I44" s="228"/>
      <c r="J44" s="228"/>
      <c r="K44" s="228"/>
      <c r="L44" s="229"/>
    </row>
    <row r="45" spans="1:13" s="159" customFormat="1" ht="13.9" customHeight="1">
      <c r="A45" s="169" t="s">
        <v>11</v>
      </c>
      <c r="B45" s="221" t="s">
        <v>56</v>
      </c>
      <c r="C45" s="221"/>
      <c r="D45" s="221"/>
      <c r="E45" s="221"/>
      <c r="F45" s="221"/>
      <c r="G45" s="221"/>
      <c r="H45" s="221"/>
      <c r="I45" s="221"/>
      <c r="J45" s="221"/>
      <c r="K45" s="221"/>
      <c r="L45" s="222"/>
    </row>
    <row r="46" spans="1:13" s="159" customFormat="1">
      <c r="A46" s="171" t="s">
        <v>13</v>
      </c>
      <c r="B46" s="176">
        <v>88264</v>
      </c>
      <c r="C46" s="239" t="s">
        <v>19</v>
      </c>
      <c r="D46" s="239"/>
      <c r="E46" s="239"/>
      <c r="F46" s="239"/>
      <c r="G46" s="239"/>
      <c r="H46" s="239"/>
      <c r="I46" s="172" t="s">
        <v>18</v>
      </c>
      <c r="J46" s="174">
        <v>2</v>
      </c>
      <c r="K46" s="102">
        <v>18.38</v>
      </c>
      <c r="L46" s="103">
        <f t="shared" ref="L46:L48" si="4">TRUNC(K46*J46,2)</f>
        <v>36.76</v>
      </c>
      <c r="M46" s="160"/>
    </row>
    <row r="47" spans="1:13" s="159" customFormat="1">
      <c r="A47" s="171" t="s">
        <v>13</v>
      </c>
      <c r="B47" s="176">
        <v>88247</v>
      </c>
      <c r="C47" s="239" t="s">
        <v>78</v>
      </c>
      <c r="D47" s="239"/>
      <c r="E47" s="239"/>
      <c r="F47" s="239"/>
      <c r="G47" s="239"/>
      <c r="H47" s="239"/>
      <c r="I47" s="172" t="s">
        <v>18</v>
      </c>
      <c r="J47" s="174">
        <v>2</v>
      </c>
      <c r="K47" s="102">
        <v>14.33</v>
      </c>
      <c r="L47" s="103">
        <f t="shared" si="4"/>
        <v>28.66</v>
      </c>
      <c r="M47" s="160"/>
    </row>
    <row r="48" spans="1:13" s="159" customFormat="1" ht="44.45" customHeight="1">
      <c r="A48" s="171" t="s">
        <v>13</v>
      </c>
      <c r="B48" s="176">
        <v>5928</v>
      </c>
      <c r="C48" s="239" t="s">
        <v>79</v>
      </c>
      <c r="D48" s="239"/>
      <c r="E48" s="239"/>
      <c r="F48" s="239"/>
      <c r="G48" s="239"/>
      <c r="H48" s="239"/>
      <c r="I48" s="172" t="s">
        <v>85</v>
      </c>
      <c r="J48" s="174">
        <v>0.5</v>
      </c>
      <c r="K48" s="102">
        <v>137.26</v>
      </c>
      <c r="L48" s="103">
        <f t="shared" si="4"/>
        <v>68.63</v>
      </c>
      <c r="M48" s="160"/>
    </row>
    <row r="49" spans="1:12" s="159" customFormat="1" ht="13.9" customHeight="1">
      <c r="A49" s="233" t="s">
        <v>57</v>
      </c>
      <c r="B49" s="234"/>
      <c r="C49" s="234"/>
      <c r="D49" s="234"/>
      <c r="E49" s="234"/>
      <c r="F49" s="234"/>
      <c r="G49" s="234"/>
      <c r="H49" s="234"/>
      <c r="I49" s="234"/>
      <c r="J49" s="234"/>
      <c r="K49" s="235"/>
      <c r="L49" s="30">
        <f>TRUNC(SUM(L46:L48),2)</f>
        <v>134.05000000000001</v>
      </c>
    </row>
    <row r="50" spans="1:12" s="159" customFormat="1" ht="13.9" customHeight="1">
      <c r="A50" s="169" t="s">
        <v>11</v>
      </c>
      <c r="B50" s="221" t="s">
        <v>34</v>
      </c>
      <c r="C50" s="221"/>
      <c r="D50" s="221"/>
      <c r="E50" s="221"/>
      <c r="F50" s="221"/>
      <c r="G50" s="221"/>
      <c r="H50" s="221"/>
      <c r="I50" s="221"/>
      <c r="J50" s="221"/>
      <c r="K50" s="221"/>
      <c r="L50" s="222"/>
    </row>
    <row r="51" spans="1:12" s="159" customFormat="1" ht="60" customHeight="1">
      <c r="A51" s="171" t="s">
        <v>12</v>
      </c>
      <c r="B51" s="176" t="s">
        <v>7</v>
      </c>
      <c r="C51" s="239" t="s">
        <v>88</v>
      </c>
      <c r="D51" s="239"/>
      <c r="E51" s="239"/>
      <c r="F51" s="239"/>
      <c r="G51" s="239"/>
      <c r="H51" s="239"/>
      <c r="I51" s="172" t="s">
        <v>5</v>
      </c>
      <c r="J51" s="174">
        <v>1</v>
      </c>
      <c r="K51" s="102">
        <v>509.44</v>
      </c>
      <c r="L51" s="103">
        <f t="shared" ref="L51:L58" si="5">TRUNC(K51*J51,2)</f>
        <v>509.44</v>
      </c>
    </row>
    <row r="52" spans="1:12" s="159" customFormat="1" ht="159.75" customHeight="1">
      <c r="A52" s="171" t="s">
        <v>12</v>
      </c>
      <c r="B52" s="176" t="s">
        <v>7</v>
      </c>
      <c r="C52" s="239" t="s">
        <v>121</v>
      </c>
      <c r="D52" s="239"/>
      <c r="E52" s="239"/>
      <c r="F52" s="239"/>
      <c r="G52" s="239"/>
      <c r="H52" s="239"/>
      <c r="I52" s="172" t="s">
        <v>5</v>
      </c>
      <c r="J52" s="174">
        <v>1</v>
      </c>
      <c r="K52" s="102">
        <v>1766.12</v>
      </c>
      <c r="L52" s="103">
        <f t="shared" si="5"/>
        <v>1766.12</v>
      </c>
    </row>
    <row r="53" spans="1:12" s="159" customFormat="1" ht="32.25" customHeight="1">
      <c r="A53" s="171" t="s">
        <v>13</v>
      </c>
      <c r="B53" s="176">
        <v>432</v>
      </c>
      <c r="C53" s="239" t="s">
        <v>60</v>
      </c>
      <c r="D53" s="239"/>
      <c r="E53" s="239"/>
      <c r="F53" s="239"/>
      <c r="G53" s="239"/>
      <c r="H53" s="239"/>
      <c r="I53" s="172" t="s">
        <v>5</v>
      </c>
      <c r="J53" s="174">
        <v>2</v>
      </c>
      <c r="K53" s="102">
        <v>6.8</v>
      </c>
      <c r="L53" s="103">
        <f t="shared" si="5"/>
        <v>13.6</v>
      </c>
    </row>
    <row r="54" spans="1:12" s="159" customFormat="1" ht="31.5" customHeight="1">
      <c r="A54" s="171" t="s">
        <v>13</v>
      </c>
      <c r="B54" s="176">
        <v>1022</v>
      </c>
      <c r="C54" s="239" t="s">
        <v>86</v>
      </c>
      <c r="D54" s="239"/>
      <c r="E54" s="239"/>
      <c r="F54" s="239"/>
      <c r="G54" s="239"/>
      <c r="H54" s="239"/>
      <c r="I54" s="172" t="s">
        <v>6</v>
      </c>
      <c r="J54" s="174">
        <v>12</v>
      </c>
      <c r="K54" s="102">
        <v>2.17</v>
      </c>
      <c r="L54" s="103">
        <f t="shared" si="5"/>
        <v>26.04</v>
      </c>
    </row>
    <row r="55" spans="1:12" s="159" customFormat="1">
      <c r="A55" s="171" t="s">
        <v>12</v>
      </c>
      <c r="B55" s="176" t="s">
        <v>7</v>
      </c>
      <c r="C55" s="239" t="s">
        <v>93</v>
      </c>
      <c r="D55" s="239"/>
      <c r="E55" s="239"/>
      <c r="F55" s="239"/>
      <c r="G55" s="239"/>
      <c r="H55" s="239"/>
      <c r="I55" s="172" t="s">
        <v>5</v>
      </c>
      <c r="J55" s="174">
        <v>3</v>
      </c>
      <c r="K55" s="102">
        <v>9.73</v>
      </c>
      <c r="L55" s="103">
        <f t="shared" si="5"/>
        <v>29.19</v>
      </c>
    </row>
    <row r="56" spans="1:12" s="159" customFormat="1" ht="15.6" customHeight="1">
      <c r="A56" s="171" t="s">
        <v>13</v>
      </c>
      <c r="B56" s="176">
        <v>2510</v>
      </c>
      <c r="C56" s="239" t="s">
        <v>87</v>
      </c>
      <c r="D56" s="239"/>
      <c r="E56" s="239"/>
      <c r="F56" s="239"/>
      <c r="G56" s="239"/>
      <c r="H56" s="239"/>
      <c r="I56" s="172" t="s">
        <v>5</v>
      </c>
      <c r="J56" s="174">
        <v>1</v>
      </c>
      <c r="K56" s="102">
        <v>18.579999999999998</v>
      </c>
      <c r="L56" s="103">
        <f t="shared" si="5"/>
        <v>18.579999999999998</v>
      </c>
    </row>
    <row r="57" spans="1:12" s="159" customFormat="1">
      <c r="A57" s="171" t="s">
        <v>13</v>
      </c>
      <c r="B57" s="176">
        <v>20111</v>
      </c>
      <c r="C57" s="239" t="s">
        <v>80</v>
      </c>
      <c r="D57" s="239"/>
      <c r="E57" s="239"/>
      <c r="F57" s="239"/>
      <c r="G57" s="239"/>
      <c r="H57" s="239"/>
      <c r="I57" s="172" t="s">
        <v>5</v>
      </c>
      <c r="J57" s="174">
        <v>0.08</v>
      </c>
      <c r="K57" s="102">
        <v>10</v>
      </c>
      <c r="L57" s="103">
        <f t="shared" si="5"/>
        <v>0.8</v>
      </c>
    </row>
    <row r="58" spans="1:12" s="159" customFormat="1">
      <c r="A58" s="171" t="s">
        <v>13</v>
      </c>
      <c r="B58" s="176">
        <v>404</v>
      </c>
      <c r="C58" s="239" t="s">
        <v>76</v>
      </c>
      <c r="D58" s="239"/>
      <c r="E58" s="239"/>
      <c r="F58" s="239"/>
      <c r="G58" s="239"/>
      <c r="H58" s="239"/>
      <c r="I58" s="172" t="s">
        <v>6</v>
      </c>
      <c r="J58" s="174">
        <f>J57*2</f>
        <v>0.16</v>
      </c>
      <c r="K58" s="102">
        <v>1.36</v>
      </c>
      <c r="L58" s="103">
        <f t="shared" si="5"/>
        <v>0.21</v>
      </c>
    </row>
    <row r="59" spans="1:12" s="159" customFormat="1">
      <c r="A59" s="240" t="s">
        <v>55</v>
      </c>
      <c r="B59" s="241"/>
      <c r="C59" s="241"/>
      <c r="D59" s="241"/>
      <c r="E59" s="241"/>
      <c r="F59" s="241"/>
      <c r="G59" s="241"/>
      <c r="H59" s="241"/>
      <c r="I59" s="241"/>
      <c r="J59" s="241"/>
      <c r="K59" s="242"/>
      <c r="L59" s="30">
        <f>TRUNC(SUM(L51:L58),2)</f>
        <v>2363.98</v>
      </c>
    </row>
    <row r="60" spans="1:12" s="159" customFormat="1">
      <c r="A60" s="236"/>
      <c r="B60" s="237"/>
      <c r="C60" s="237"/>
      <c r="D60" s="237"/>
      <c r="E60" s="237"/>
      <c r="F60" s="237"/>
      <c r="G60" s="237"/>
      <c r="H60" s="237"/>
      <c r="I60" s="237"/>
      <c r="J60" s="237"/>
      <c r="K60" s="237"/>
      <c r="L60" s="238"/>
    </row>
    <row r="61" spans="1:12" s="159" customFormat="1">
      <c r="A61" s="224" t="s">
        <v>36</v>
      </c>
      <c r="B61" s="225"/>
      <c r="C61" s="225"/>
      <c r="D61" s="225"/>
      <c r="E61" s="225"/>
      <c r="F61" s="225"/>
      <c r="G61" s="225"/>
      <c r="H61" s="225"/>
      <c r="I61" s="225"/>
      <c r="J61" s="225"/>
      <c r="K61" s="226"/>
      <c r="L61" s="31">
        <f>TRUNC(L49+L59,2)</f>
        <v>2498.0300000000002</v>
      </c>
    </row>
    <row r="62" spans="1:12" s="159" customFormat="1" ht="13.9" customHeight="1">
      <c r="A62" s="177"/>
      <c r="B62" s="178"/>
      <c r="C62" s="178"/>
      <c r="D62" s="178"/>
      <c r="E62" s="178"/>
      <c r="F62" s="178"/>
      <c r="G62" s="178"/>
      <c r="H62" s="178"/>
      <c r="I62" s="178"/>
      <c r="J62" s="183"/>
      <c r="K62" s="178"/>
      <c r="L62" s="127"/>
    </row>
    <row r="63" spans="1:12" ht="30" customHeight="1">
      <c r="A63" s="28" t="s">
        <v>98</v>
      </c>
      <c r="B63" s="217" t="s">
        <v>97</v>
      </c>
      <c r="C63" s="218"/>
      <c r="D63" s="218"/>
      <c r="E63" s="218"/>
      <c r="F63" s="218"/>
      <c r="G63" s="218"/>
      <c r="H63" s="218"/>
      <c r="I63" s="218"/>
      <c r="J63" s="218"/>
      <c r="K63" s="218"/>
      <c r="L63" s="219"/>
    </row>
    <row r="64" spans="1:12">
      <c r="A64" s="227"/>
      <c r="B64" s="228"/>
      <c r="C64" s="228"/>
      <c r="D64" s="228"/>
      <c r="E64" s="228"/>
      <c r="F64" s="228"/>
      <c r="G64" s="228"/>
      <c r="H64" s="228"/>
      <c r="I64" s="228"/>
      <c r="J64" s="228"/>
      <c r="K64" s="228"/>
      <c r="L64" s="229"/>
    </row>
    <row r="65" spans="1:12">
      <c r="A65" s="28" t="s">
        <v>15</v>
      </c>
      <c r="B65" s="122" t="s">
        <v>11</v>
      </c>
      <c r="C65" s="223" t="s">
        <v>8</v>
      </c>
      <c r="D65" s="223"/>
      <c r="E65" s="223"/>
      <c r="F65" s="223"/>
      <c r="G65" s="223"/>
      <c r="H65" s="223"/>
      <c r="I65" s="27" t="s">
        <v>5</v>
      </c>
      <c r="J65" s="139" t="s">
        <v>16</v>
      </c>
      <c r="K65" s="99" t="s">
        <v>32</v>
      </c>
      <c r="L65" s="29" t="s">
        <v>17</v>
      </c>
    </row>
    <row r="66" spans="1:12">
      <c r="A66" s="227" t="s">
        <v>122</v>
      </c>
      <c r="B66" s="228"/>
      <c r="C66" s="228"/>
      <c r="D66" s="228"/>
      <c r="E66" s="228"/>
      <c r="F66" s="228"/>
      <c r="G66" s="228"/>
      <c r="H66" s="228"/>
      <c r="I66" s="228"/>
      <c r="J66" s="228"/>
      <c r="K66" s="228"/>
      <c r="L66" s="229"/>
    </row>
    <row r="67" spans="1:12">
      <c r="A67" s="95" t="s">
        <v>11</v>
      </c>
      <c r="B67" s="221" t="s">
        <v>56</v>
      </c>
      <c r="C67" s="221"/>
      <c r="D67" s="221"/>
      <c r="E67" s="221"/>
      <c r="F67" s="221"/>
      <c r="G67" s="221"/>
      <c r="H67" s="221"/>
      <c r="I67" s="221"/>
      <c r="J67" s="221"/>
      <c r="K67" s="221"/>
      <c r="L67" s="222"/>
    </row>
    <row r="68" spans="1:12">
      <c r="A68" s="100" t="s">
        <v>13</v>
      </c>
      <c r="B68" s="123">
        <v>88264</v>
      </c>
      <c r="C68" s="239" t="s">
        <v>19</v>
      </c>
      <c r="D68" s="239"/>
      <c r="E68" s="239"/>
      <c r="F68" s="239"/>
      <c r="G68" s="239"/>
      <c r="H68" s="239"/>
      <c r="I68" s="101" t="s">
        <v>18</v>
      </c>
      <c r="J68" s="105">
        <v>4</v>
      </c>
      <c r="K68" s="102">
        <v>18.38</v>
      </c>
      <c r="L68" s="103">
        <f t="shared" ref="L68:L70" si="6">TRUNC(K68*J68,2)</f>
        <v>73.52</v>
      </c>
    </row>
    <row r="69" spans="1:12" ht="12.75" customHeight="1">
      <c r="A69" s="100" t="s">
        <v>13</v>
      </c>
      <c r="B69" s="123">
        <v>88247</v>
      </c>
      <c r="C69" s="239" t="s">
        <v>78</v>
      </c>
      <c r="D69" s="239"/>
      <c r="E69" s="239"/>
      <c r="F69" s="239"/>
      <c r="G69" s="239"/>
      <c r="H69" s="239"/>
      <c r="I69" s="101" t="s">
        <v>18</v>
      </c>
      <c r="J69" s="105">
        <v>4</v>
      </c>
      <c r="K69" s="102">
        <v>14.33</v>
      </c>
      <c r="L69" s="103">
        <f t="shared" si="6"/>
        <v>57.32</v>
      </c>
    </row>
    <row r="70" spans="1:12" ht="43.15" customHeight="1">
      <c r="A70" s="100" t="s">
        <v>13</v>
      </c>
      <c r="B70" s="123">
        <v>5928</v>
      </c>
      <c r="C70" s="239" t="s">
        <v>79</v>
      </c>
      <c r="D70" s="239"/>
      <c r="E70" s="239"/>
      <c r="F70" s="239"/>
      <c r="G70" s="239"/>
      <c r="H70" s="239"/>
      <c r="I70" s="101" t="s">
        <v>85</v>
      </c>
      <c r="J70" s="105">
        <v>1</v>
      </c>
      <c r="K70" s="102">
        <v>137.26</v>
      </c>
      <c r="L70" s="103">
        <f t="shared" si="6"/>
        <v>137.26</v>
      </c>
    </row>
    <row r="71" spans="1:12">
      <c r="A71" s="233" t="s">
        <v>57</v>
      </c>
      <c r="B71" s="234"/>
      <c r="C71" s="234"/>
      <c r="D71" s="234"/>
      <c r="E71" s="234"/>
      <c r="F71" s="234"/>
      <c r="G71" s="234"/>
      <c r="H71" s="234"/>
      <c r="I71" s="234"/>
      <c r="J71" s="234"/>
      <c r="K71" s="235"/>
      <c r="L71" s="30">
        <f>TRUNC(SUM(L68:L70),2)</f>
        <v>268.10000000000002</v>
      </c>
    </row>
    <row r="72" spans="1:12">
      <c r="A72" s="95" t="s">
        <v>11</v>
      </c>
      <c r="B72" s="221" t="s">
        <v>34</v>
      </c>
      <c r="C72" s="221"/>
      <c r="D72" s="221"/>
      <c r="E72" s="221"/>
      <c r="F72" s="221"/>
      <c r="G72" s="221"/>
      <c r="H72" s="221"/>
      <c r="I72" s="221"/>
      <c r="J72" s="221"/>
      <c r="K72" s="221"/>
      <c r="L72" s="222"/>
    </row>
    <row r="73" spans="1:12" ht="36" customHeight="1">
      <c r="A73" s="100" t="s">
        <v>12</v>
      </c>
      <c r="B73" s="123" t="s">
        <v>7</v>
      </c>
      <c r="C73" s="239" t="s">
        <v>92</v>
      </c>
      <c r="D73" s="239"/>
      <c r="E73" s="239"/>
      <c r="F73" s="239"/>
      <c r="G73" s="239"/>
      <c r="H73" s="239"/>
      <c r="I73" s="101" t="s">
        <v>5</v>
      </c>
      <c r="J73" s="105">
        <v>1</v>
      </c>
      <c r="K73" s="102">
        <v>235.81</v>
      </c>
      <c r="L73" s="103">
        <f t="shared" ref="L73:L78" si="7">TRUNC(K73*J73,2)</f>
        <v>235.81</v>
      </c>
    </row>
    <row r="74" spans="1:12" ht="175.9" customHeight="1">
      <c r="A74" s="100" t="s">
        <v>12</v>
      </c>
      <c r="B74" s="123" t="s">
        <v>7</v>
      </c>
      <c r="C74" s="239" t="s">
        <v>90</v>
      </c>
      <c r="D74" s="239"/>
      <c r="E74" s="239"/>
      <c r="F74" s="239"/>
      <c r="G74" s="239"/>
      <c r="H74" s="239"/>
      <c r="I74" s="101" t="s">
        <v>5</v>
      </c>
      <c r="J74" s="105">
        <v>4</v>
      </c>
      <c r="K74" s="102">
        <v>1766.12</v>
      </c>
      <c r="L74" s="103">
        <f t="shared" si="7"/>
        <v>7064.48</v>
      </c>
    </row>
    <row r="75" spans="1:12" ht="29.45" customHeight="1">
      <c r="A75" s="100" t="s">
        <v>13</v>
      </c>
      <c r="B75" s="123">
        <v>1022</v>
      </c>
      <c r="C75" s="239" t="s">
        <v>86</v>
      </c>
      <c r="D75" s="239"/>
      <c r="E75" s="239"/>
      <c r="F75" s="239"/>
      <c r="G75" s="239"/>
      <c r="H75" s="239"/>
      <c r="I75" s="101" t="s">
        <v>6</v>
      </c>
      <c r="J75" s="105">
        <v>2</v>
      </c>
      <c r="K75" s="102">
        <v>2.17</v>
      </c>
      <c r="L75" s="103">
        <f t="shared" si="7"/>
        <v>4.34</v>
      </c>
    </row>
    <row r="76" spans="1:12">
      <c r="A76" s="100" t="s">
        <v>13</v>
      </c>
      <c r="B76" s="123">
        <v>2510</v>
      </c>
      <c r="C76" s="239" t="s">
        <v>87</v>
      </c>
      <c r="D76" s="239"/>
      <c r="E76" s="239"/>
      <c r="F76" s="239"/>
      <c r="G76" s="239"/>
      <c r="H76" s="239"/>
      <c r="I76" s="101" t="s">
        <v>5</v>
      </c>
      <c r="J76" s="105">
        <v>4</v>
      </c>
      <c r="K76" s="102">
        <v>18.579999999999998</v>
      </c>
      <c r="L76" s="103">
        <f t="shared" si="7"/>
        <v>74.319999999999993</v>
      </c>
    </row>
    <row r="77" spans="1:12">
      <c r="A77" s="100" t="s">
        <v>13</v>
      </c>
      <c r="B77" s="123">
        <v>20111</v>
      </c>
      <c r="C77" s="239" t="s">
        <v>80</v>
      </c>
      <c r="D77" s="239"/>
      <c r="E77" s="239"/>
      <c r="F77" s="239"/>
      <c r="G77" s="239"/>
      <c r="H77" s="239"/>
      <c r="I77" s="101" t="s">
        <v>5</v>
      </c>
      <c r="J77" s="105">
        <v>0.32</v>
      </c>
      <c r="K77" s="102">
        <v>10</v>
      </c>
      <c r="L77" s="103">
        <f t="shared" si="7"/>
        <v>3.2</v>
      </c>
    </row>
    <row r="78" spans="1:12">
      <c r="A78" s="100" t="s">
        <v>13</v>
      </c>
      <c r="B78" s="123">
        <v>404</v>
      </c>
      <c r="C78" s="239" t="s">
        <v>76</v>
      </c>
      <c r="D78" s="239"/>
      <c r="E78" s="239"/>
      <c r="F78" s="239"/>
      <c r="G78" s="239"/>
      <c r="H78" s="239"/>
      <c r="I78" s="101" t="s">
        <v>6</v>
      </c>
      <c r="J78" s="105">
        <v>0.64</v>
      </c>
      <c r="K78" s="102">
        <v>1.36</v>
      </c>
      <c r="L78" s="103">
        <f t="shared" si="7"/>
        <v>0.87</v>
      </c>
    </row>
    <row r="79" spans="1:12">
      <c r="A79" s="240" t="s">
        <v>55</v>
      </c>
      <c r="B79" s="241"/>
      <c r="C79" s="241"/>
      <c r="D79" s="241"/>
      <c r="E79" s="241"/>
      <c r="F79" s="241"/>
      <c r="G79" s="241"/>
      <c r="H79" s="241"/>
      <c r="I79" s="241"/>
      <c r="J79" s="241"/>
      <c r="K79" s="242"/>
      <c r="L79" s="30">
        <f>TRUNC(SUM(L73:L78),2)</f>
        <v>7383.02</v>
      </c>
    </row>
    <row r="80" spans="1:12">
      <c r="A80" s="236"/>
      <c r="B80" s="237"/>
      <c r="C80" s="237"/>
      <c r="D80" s="237"/>
      <c r="E80" s="237"/>
      <c r="F80" s="237"/>
      <c r="G80" s="237"/>
      <c r="H80" s="237"/>
      <c r="I80" s="237"/>
      <c r="J80" s="237"/>
      <c r="K80" s="237"/>
      <c r="L80" s="238"/>
    </row>
    <row r="81" spans="1:12">
      <c r="A81" s="224" t="s">
        <v>36</v>
      </c>
      <c r="B81" s="225"/>
      <c r="C81" s="225"/>
      <c r="D81" s="225"/>
      <c r="E81" s="225"/>
      <c r="F81" s="225"/>
      <c r="G81" s="225"/>
      <c r="H81" s="225"/>
      <c r="I81" s="225"/>
      <c r="J81" s="225"/>
      <c r="K81" s="226"/>
      <c r="L81" s="31">
        <f>TRUNC(L71+L79,2)</f>
        <v>7651.12</v>
      </c>
    </row>
    <row r="82" spans="1:12" ht="49.5" customHeight="1"/>
    <row r="84" spans="1:12" ht="15">
      <c r="E84" s="153"/>
      <c r="F84" s="153"/>
      <c r="G84" s="153" t="s">
        <v>113</v>
      </c>
      <c r="H84" s="153"/>
    </row>
    <row r="85" spans="1:12" ht="15">
      <c r="E85" s="154"/>
      <c r="F85" s="154"/>
      <c r="G85" s="155" t="s">
        <v>114</v>
      </c>
      <c r="H85" s="154"/>
    </row>
    <row r="86" spans="1:12" ht="15">
      <c r="E86" s="154"/>
      <c r="F86" s="154"/>
      <c r="G86" s="154" t="s">
        <v>115</v>
      </c>
      <c r="H86" s="154"/>
    </row>
  </sheetData>
  <mergeCells count="74">
    <mergeCell ref="C52:H52"/>
    <mergeCell ref="C53:H53"/>
    <mergeCell ref="C54:H54"/>
    <mergeCell ref="C55:H55"/>
    <mergeCell ref="A61:K61"/>
    <mergeCell ref="C56:H56"/>
    <mergeCell ref="C57:H57"/>
    <mergeCell ref="C58:H58"/>
    <mergeCell ref="A59:K59"/>
    <mergeCell ref="A60:L60"/>
    <mergeCell ref="C47:H47"/>
    <mergeCell ref="C48:H48"/>
    <mergeCell ref="A49:K49"/>
    <mergeCell ref="B50:L50"/>
    <mergeCell ref="C51:H51"/>
    <mergeCell ref="A42:L42"/>
    <mergeCell ref="C43:H43"/>
    <mergeCell ref="A44:L44"/>
    <mergeCell ref="B45:L45"/>
    <mergeCell ref="C46:H46"/>
    <mergeCell ref="C23:H23"/>
    <mergeCell ref="C24:H24"/>
    <mergeCell ref="C25:H25"/>
    <mergeCell ref="A26:K26"/>
    <mergeCell ref="B41:L41"/>
    <mergeCell ref="B18:L18"/>
    <mergeCell ref="A19:L19"/>
    <mergeCell ref="C20:H20"/>
    <mergeCell ref="A21:L21"/>
    <mergeCell ref="B22:L22"/>
    <mergeCell ref="A80:L80"/>
    <mergeCell ref="C78:H78"/>
    <mergeCell ref="A79:K79"/>
    <mergeCell ref="B27:L27"/>
    <mergeCell ref="C28:H28"/>
    <mergeCell ref="C29:H29"/>
    <mergeCell ref="C30:H30"/>
    <mergeCell ref="C32:H32"/>
    <mergeCell ref="A37:K37"/>
    <mergeCell ref="A38:L38"/>
    <mergeCell ref="A39:K39"/>
    <mergeCell ref="C31:H31"/>
    <mergeCell ref="C33:H33"/>
    <mergeCell ref="C34:H34"/>
    <mergeCell ref="C35:H35"/>
    <mergeCell ref="C36:H36"/>
    <mergeCell ref="A81:K81"/>
    <mergeCell ref="B63:L63"/>
    <mergeCell ref="A64:L64"/>
    <mergeCell ref="C65:H65"/>
    <mergeCell ref="A66:L66"/>
    <mergeCell ref="B67:L67"/>
    <mergeCell ref="C73:H73"/>
    <mergeCell ref="C74:H74"/>
    <mergeCell ref="C75:H75"/>
    <mergeCell ref="C68:H68"/>
    <mergeCell ref="C69:H69"/>
    <mergeCell ref="C70:H70"/>
    <mergeCell ref="A71:K71"/>
    <mergeCell ref="B72:L72"/>
    <mergeCell ref="C76:H76"/>
    <mergeCell ref="C77:H77"/>
    <mergeCell ref="A1:L1"/>
    <mergeCell ref="B6:L6"/>
    <mergeCell ref="A7:L7"/>
    <mergeCell ref="C8:H8"/>
    <mergeCell ref="A16:K16"/>
    <mergeCell ref="A9:L9"/>
    <mergeCell ref="B10:L10"/>
    <mergeCell ref="C11:H11"/>
    <mergeCell ref="C12:H12"/>
    <mergeCell ref="C13:H13"/>
    <mergeCell ref="A14:K14"/>
    <mergeCell ref="A15:L15"/>
  </mergeCells>
  <pageMargins left="0.39370078740157483" right="0.27559055118110237" top="0.31496062992125984" bottom="0.74803149606299213" header="0.31496062992125984" footer="0.31496062992125984"/>
  <pageSetup paperSize="9" scale="58" fitToHeight="0" orientation="portrait" r:id="rId1"/>
  <headerFooter alignWithMargins="0">
    <oddFooter>&amp;R&amp;P / &amp;N</oddFooter>
  </headerFooter>
  <ignoredErrors>
    <ignoredError sqref="B13" numberStoredAsText="1"/>
  </ignoredErrors>
  <drawing r:id="rId2"/>
</worksheet>
</file>

<file path=xl/worksheets/sheet4.xml><?xml version="1.0" encoding="utf-8"?>
<worksheet xmlns="http://schemas.openxmlformats.org/spreadsheetml/2006/main" xmlns:r="http://schemas.openxmlformats.org/officeDocument/2006/relationships">
  <dimension ref="A4:J45"/>
  <sheetViews>
    <sheetView showGridLines="0" view="pageBreakPreview" topLeftCell="A16" zoomScaleNormal="100" zoomScaleSheetLayoutView="100" workbookViewId="0">
      <selection activeCell="G52" sqref="G52:G53"/>
    </sheetView>
  </sheetViews>
  <sheetFormatPr defaultColWidth="9.28515625" defaultRowHeight="12.75"/>
  <cols>
    <col min="1" max="1" width="9.28515625" style="8"/>
    <col min="2" max="2" width="12.140625" style="8" customWidth="1"/>
    <col min="3" max="3" width="9.28515625" style="8"/>
    <col min="4" max="4" width="11" style="8" customWidth="1"/>
    <col min="5" max="257" width="9.28515625" style="8"/>
    <col min="258" max="258" width="12.140625" style="8" customWidth="1"/>
    <col min="259" max="259" width="9.28515625" style="8"/>
    <col min="260" max="260" width="11" style="8" customWidth="1"/>
    <col min="261" max="513" width="9.28515625" style="8"/>
    <col min="514" max="514" width="12.140625" style="8" customWidth="1"/>
    <col min="515" max="515" width="9.28515625" style="8"/>
    <col min="516" max="516" width="11" style="8" customWidth="1"/>
    <col min="517" max="769" width="9.28515625" style="8"/>
    <col min="770" max="770" width="12.140625" style="8" customWidth="1"/>
    <col min="771" max="771" width="9.28515625" style="8"/>
    <col min="772" max="772" width="11" style="8" customWidth="1"/>
    <col min="773" max="1025" width="9.28515625" style="8"/>
    <col min="1026" max="1026" width="12.140625" style="8" customWidth="1"/>
    <col min="1027" max="1027" width="9.28515625" style="8"/>
    <col min="1028" max="1028" width="11" style="8" customWidth="1"/>
    <col min="1029" max="1281" width="9.28515625" style="8"/>
    <col min="1282" max="1282" width="12.140625" style="8" customWidth="1"/>
    <col min="1283" max="1283" width="9.28515625" style="8"/>
    <col min="1284" max="1284" width="11" style="8" customWidth="1"/>
    <col min="1285" max="1537" width="9.28515625" style="8"/>
    <col min="1538" max="1538" width="12.140625" style="8" customWidth="1"/>
    <col min="1539" max="1539" width="9.28515625" style="8"/>
    <col min="1540" max="1540" width="11" style="8" customWidth="1"/>
    <col min="1541" max="1793" width="9.28515625" style="8"/>
    <col min="1794" max="1794" width="12.140625" style="8" customWidth="1"/>
    <col min="1795" max="1795" width="9.28515625" style="8"/>
    <col min="1796" max="1796" width="11" style="8" customWidth="1"/>
    <col min="1797" max="2049" width="9.28515625" style="8"/>
    <col min="2050" max="2050" width="12.140625" style="8" customWidth="1"/>
    <col min="2051" max="2051" width="9.28515625" style="8"/>
    <col min="2052" max="2052" width="11" style="8" customWidth="1"/>
    <col min="2053" max="2305" width="9.28515625" style="8"/>
    <col min="2306" max="2306" width="12.140625" style="8" customWidth="1"/>
    <col min="2307" max="2307" width="9.28515625" style="8"/>
    <col min="2308" max="2308" width="11" style="8" customWidth="1"/>
    <col min="2309" max="2561" width="9.28515625" style="8"/>
    <col min="2562" max="2562" width="12.140625" style="8" customWidth="1"/>
    <col min="2563" max="2563" width="9.28515625" style="8"/>
    <col min="2564" max="2564" width="11" style="8" customWidth="1"/>
    <col min="2565" max="2817" width="9.28515625" style="8"/>
    <col min="2818" max="2818" width="12.140625" style="8" customWidth="1"/>
    <col min="2819" max="2819" width="9.28515625" style="8"/>
    <col min="2820" max="2820" width="11" style="8" customWidth="1"/>
    <col min="2821" max="3073" width="9.28515625" style="8"/>
    <col min="3074" max="3074" width="12.140625" style="8" customWidth="1"/>
    <col min="3075" max="3075" width="9.28515625" style="8"/>
    <col min="3076" max="3076" width="11" style="8" customWidth="1"/>
    <col min="3077" max="3329" width="9.28515625" style="8"/>
    <col min="3330" max="3330" width="12.140625" style="8" customWidth="1"/>
    <col min="3331" max="3331" width="9.28515625" style="8"/>
    <col min="3332" max="3332" width="11" style="8" customWidth="1"/>
    <col min="3333" max="3585" width="9.28515625" style="8"/>
    <col min="3586" max="3586" width="12.140625" style="8" customWidth="1"/>
    <col min="3587" max="3587" width="9.28515625" style="8"/>
    <col min="3588" max="3588" width="11" style="8" customWidth="1"/>
    <col min="3589" max="3841" width="9.28515625" style="8"/>
    <col min="3842" max="3842" width="12.140625" style="8" customWidth="1"/>
    <col min="3843" max="3843" width="9.28515625" style="8"/>
    <col min="3844" max="3844" width="11" style="8" customWidth="1"/>
    <col min="3845" max="4097" width="9.28515625" style="8"/>
    <col min="4098" max="4098" width="12.140625" style="8" customWidth="1"/>
    <col min="4099" max="4099" width="9.28515625" style="8"/>
    <col min="4100" max="4100" width="11" style="8" customWidth="1"/>
    <col min="4101" max="4353" width="9.28515625" style="8"/>
    <col min="4354" max="4354" width="12.140625" style="8" customWidth="1"/>
    <col min="4355" max="4355" width="9.28515625" style="8"/>
    <col min="4356" max="4356" width="11" style="8" customWidth="1"/>
    <col min="4357" max="4609" width="9.28515625" style="8"/>
    <col min="4610" max="4610" width="12.140625" style="8" customWidth="1"/>
    <col min="4611" max="4611" width="9.28515625" style="8"/>
    <col min="4612" max="4612" width="11" style="8" customWidth="1"/>
    <col min="4613" max="4865" width="9.28515625" style="8"/>
    <col min="4866" max="4866" width="12.140625" style="8" customWidth="1"/>
    <col min="4867" max="4867" width="9.28515625" style="8"/>
    <col min="4868" max="4868" width="11" style="8" customWidth="1"/>
    <col min="4869" max="5121" width="9.28515625" style="8"/>
    <col min="5122" max="5122" width="12.140625" style="8" customWidth="1"/>
    <col min="5123" max="5123" width="9.28515625" style="8"/>
    <col min="5124" max="5124" width="11" style="8" customWidth="1"/>
    <col min="5125" max="5377" width="9.28515625" style="8"/>
    <col min="5378" max="5378" width="12.140625" style="8" customWidth="1"/>
    <col min="5379" max="5379" width="9.28515625" style="8"/>
    <col min="5380" max="5380" width="11" style="8" customWidth="1"/>
    <col min="5381" max="5633" width="9.28515625" style="8"/>
    <col min="5634" max="5634" width="12.140625" style="8" customWidth="1"/>
    <col min="5635" max="5635" width="9.28515625" style="8"/>
    <col min="5636" max="5636" width="11" style="8" customWidth="1"/>
    <col min="5637" max="5889" width="9.28515625" style="8"/>
    <col min="5890" max="5890" width="12.140625" style="8" customWidth="1"/>
    <col min="5891" max="5891" width="9.28515625" style="8"/>
    <col min="5892" max="5892" width="11" style="8" customWidth="1"/>
    <col min="5893" max="6145" width="9.28515625" style="8"/>
    <col min="6146" max="6146" width="12.140625" style="8" customWidth="1"/>
    <col min="6147" max="6147" width="9.28515625" style="8"/>
    <col min="6148" max="6148" width="11" style="8" customWidth="1"/>
    <col min="6149" max="6401" width="9.28515625" style="8"/>
    <col min="6402" max="6402" width="12.140625" style="8" customWidth="1"/>
    <col min="6403" max="6403" width="9.28515625" style="8"/>
    <col min="6404" max="6404" width="11" style="8" customWidth="1"/>
    <col min="6405" max="6657" width="9.28515625" style="8"/>
    <col min="6658" max="6658" width="12.140625" style="8" customWidth="1"/>
    <col min="6659" max="6659" width="9.28515625" style="8"/>
    <col min="6660" max="6660" width="11" style="8" customWidth="1"/>
    <col min="6661" max="6913" width="9.28515625" style="8"/>
    <col min="6914" max="6914" width="12.140625" style="8" customWidth="1"/>
    <col min="6915" max="6915" width="9.28515625" style="8"/>
    <col min="6916" max="6916" width="11" style="8" customWidth="1"/>
    <col min="6917" max="7169" width="9.28515625" style="8"/>
    <col min="7170" max="7170" width="12.140625" style="8" customWidth="1"/>
    <col min="7171" max="7171" width="9.28515625" style="8"/>
    <col min="7172" max="7172" width="11" style="8" customWidth="1"/>
    <col min="7173" max="7425" width="9.28515625" style="8"/>
    <col min="7426" max="7426" width="12.140625" style="8" customWidth="1"/>
    <col min="7427" max="7427" width="9.28515625" style="8"/>
    <col min="7428" max="7428" width="11" style="8" customWidth="1"/>
    <col min="7429" max="7681" width="9.28515625" style="8"/>
    <col min="7682" max="7682" width="12.140625" style="8" customWidth="1"/>
    <col min="7683" max="7683" width="9.28515625" style="8"/>
    <col min="7684" max="7684" width="11" style="8" customWidth="1"/>
    <col min="7685" max="7937" width="9.28515625" style="8"/>
    <col min="7938" max="7938" width="12.140625" style="8" customWidth="1"/>
    <col min="7939" max="7939" width="9.28515625" style="8"/>
    <col min="7940" max="7940" width="11" style="8" customWidth="1"/>
    <col min="7941" max="8193" width="9.28515625" style="8"/>
    <col min="8194" max="8194" width="12.140625" style="8" customWidth="1"/>
    <col min="8195" max="8195" width="9.28515625" style="8"/>
    <col min="8196" max="8196" width="11" style="8" customWidth="1"/>
    <col min="8197" max="8449" width="9.28515625" style="8"/>
    <col min="8450" max="8450" width="12.140625" style="8" customWidth="1"/>
    <col min="8451" max="8451" width="9.28515625" style="8"/>
    <col min="8452" max="8452" width="11" style="8" customWidth="1"/>
    <col min="8453" max="8705" width="9.28515625" style="8"/>
    <col min="8706" max="8706" width="12.140625" style="8" customWidth="1"/>
    <col min="8707" max="8707" width="9.28515625" style="8"/>
    <col min="8708" max="8708" width="11" style="8" customWidth="1"/>
    <col min="8709" max="8961" width="9.28515625" style="8"/>
    <col min="8962" max="8962" width="12.140625" style="8" customWidth="1"/>
    <col min="8963" max="8963" width="9.28515625" style="8"/>
    <col min="8964" max="8964" width="11" style="8" customWidth="1"/>
    <col min="8965" max="9217" width="9.28515625" style="8"/>
    <col min="9218" max="9218" width="12.140625" style="8" customWidth="1"/>
    <col min="9219" max="9219" width="9.28515625" style="8"/>
    <col min="9220" max="9220" width="11" style="8" customWidth="1"/>
    <col min="9221" max="9473" width="9.28515625" style="8"/>
    <col min="9474" max="9474" width="12.140625" style="8" customWidth="1"/>
    <col min="9475" max="9475" width="9.28515625" style="8"/>
    <col min="9476" max="9476" width="11" style="8" customWidth="1"/>
    <col min="9477" max="9729" width="9.28515625" style="8"/>
    <col min="9730" max="9730" width="12.140625" style="8" customWidth="1"/>
    <col min="9731" max="9731" width="9.28515625" style="8"/>
    <col min="9732" max="9732" width="11" style="8" customWidth="1"/>
    <col min="9733" max="9985" width="9.28515625" style="8"/>
    <col min="9986" max="9986" width="12.140625" style="8" customWidth="1"/>
    <col min="9987" max="9987" width="9.28515625" style="8"/>
    <col min="9988" max="9988" width="11" style="8" customWidth="1"/>
    <col min="9989" max="10241" width="9.28515625" style="8"/>
    <col min="10242" max="10242" width="12.140625" style="8" customWidth="1"/>
    <col min="10243" max="10243" width="9.28515625" style="8"/>
    <col min="10244" max="10244" width="11" style="8" customWidth="1"/>
    <col min="10245" max="10497" width="9.28515625" style="8"/>
    <col min="10498" max="10498" width="12.140625" style="8" customWidth="1"/>
    <col min="10499" max="10499" width="9.28515625" style="8"/>
    <col min="10500" max="10500" width="11" style="8" customWidth="1"/>
    <col min="10501" max="10753" width="9.28515625" style="8"/>
    <col min="10754" max="10754" width="12.140625" style="8" customWidth="1"/>
    <col min="10755" max="10755" width="9.28515625" style="8"/>
    <col min="10756" max="10756" width="11" style="8" customWidth="1"/>
    <col min="10757" max="11009" width="9.28515625" style="8"/>
    <col min="11010" max="11010" width="12.140625" style="8" customWidth="1"/>
    <col min="11011" max="11011" width="9.28515625" style="8"/>
    <col min="11012" max="11012" width="11" style="8" customWidth="1"/>
    <col min="11013" max="11265" width="9.28515625" style="8"/>
    <col min="11266" max="11266" width="12.140625" style="8" customWidth="1"/>
    <col min="11267" max="11267" width="9.28515625" style="8"/>
    <col min="11268" max="11268" width="11" style="8" customWidth="1"/>
    <col min="11269" max="11521" width="9.28515625" style="8"/>
    <col min="11522" max="11522" width="12.140625" style="8" customWidth="1"/>
    <col min="11523" max="11523" width="9.28515625" style="8"/>
    <col min="11524" max="11524" width="11" style="8" customWidth="1"/>
    <col min="11525" max="11777" width="9.28515625" style="8"/>
    <col min="11778" max="11778" width="12.140625" style="8" customWidth="1"/>
    <col min="11779" max="11779" width="9.28515625" style="8"/>
    <col min="11780" max="11780" width="11" style="8" customWidth="1"/>
    <col min="11781" max="12033" width="9.28515625" style="8"/>
    <col min="12034" max="12034" width="12.140625" style="8" customWidth="1"/>
    <col min="12035" max="12035" width="9.28515625" style="8"/>
    <col min="12036" max="12036" width="11" style="8" customWidth="1"/>
    <col min="12037" max="12289" width="9.28515625" style="8"/>
    <col min="12290" max="12290" width="12.140625" style="8" customWidth="1"/>
    <col min="12291" max="12291" width="9.28515625" style="8"/>
    <col min="12292" max="12292" width="11" style="8" customWidth="1"/>
    <col min="12293" max="12545" width="9.28515625" style="8"/>
    <col min="12546" max="12546" width="12.140625" style="8" customWidth="1"/>
    <col min="12547" max="12547" width="9.28515625" style="8"/>
    <col min="12548" max="12548" width="11" style="8" customWidth="1"/>
    <col min="12549" max="12801" width="9.28515625" style="8"/>
    <col min="12802" max="12802" width="12.140625" style="8" customWidth="1"/>
    <col min="12803" max="12803" width="9.28515625" style="8"/>
    <col min="12804" max="12804" width="11" style="8" customWidth="1"/>
    <col min="12805" max="13057" width="9.28515625" style="8"/>
    <col min="13058" max="13058" width="12.140625" style="8" customWidth="1"/>
    <col min="13059" max="13059" width="9.28515625" style="8"/>
    <col min="13060" max="13060" width="11" style="8" customWidth="1"/>
    <col min="13061" max="13313" width="9.28515625" style="8"/>
    <col min="13314" max="13314" width="12.140625" style="8" customWidth="1"/>
    <col min="13315" max="13315" width="9.28515625" style="8"/>
    <col min="13316" max="13316" width="11" style="8" customWidth="1"/>
    <col min="13317" max="13569" width="9.28515625" style="8"/>
    <col min="13570" max="13570" width="12.140625" style="8" customWidth="1"/>
    <col min="13571" max="13571" width="9.28515625" style="8"/>
    <col min="13572" max="13572" width="11" style="8" customWidth="1"/>
    <col min="13573" max="13825" width="9.28515625" style="8"/>
    <col min="13826" max="13826" width="12.140625" style="8" customWidth="1"/>
    <col min="13827" max="13827" width="9.28515625" style="8"/>
    <col min="13828" max="13828" width="11" style="8" customWidth="1"/>
    <col min="13829" max="14081" width="9.28515625" style="8"/>
    <col min="14082" max="14082" width="12.140625" style="8" customWidth="1"/>
    <col min="14083" max="14083" width="9.28515625" style="8"/>
    <col min="14084" max="14084" width="11" style="8" customWidth="1"/>
    <col min="14085" max="14337" width="9.28515625" style="8"/>
    <col min="14338" max="14338" width="12.140625" style="8" customWidth="1"/>
    <col min="14339" max="14339" width="9.28515625" style="8"/>
    <col min="14340" max="14340" width="11" style="8" customWidth="1"/>
    <col min="14341" max="14593" width="9.28515625" style="8"/>
    <col min="14594" max="14594" width="12.140625" style="8" customWidth="1"/>
    <col min="14595" max="14595" width="9.28515625" style="8"/>
    <col min="14596" max="14596" width="11" style="8" customWidth="1"/>
    <col min="14597" max="14849" width="9.28515625" style="8"/>
    <col min="14850" max="14850" width="12.140625" style="8" customWidth="1"/>
    <col min="14851" max="14851" width="9.28515625" style="8"/>
    <col min="14852" max="14852" width="11" style="8" customWidth="1"/>
    <col min="14853" max="15105" width="9.28515625" style="8"/>
    <col min="15106" max="15106" width="12.140625" style="8" customWidth="1"/>
    <col min="15107" max="15107" width="9.28515625" style="8"/>
    <col min="15108" max="15108" width="11" style="8" customWidth="1"/>
    <col min="15109" max="15361" width="9.28515625" style="8"/>
    <col min="15362" max="15362" width="12.140625" style="8" customWidth="1"/>
    <col min="15363" max="15363" width="9.28515625" style="8"/>
    <col min="15364" max="15364" width="11" style="8" customWidth="1"/>
    <col min="15365" max="15617" width="9.28515625" style="8"/>
    <col min="15618" max="15618" width="12.140625" style="8" customWidth="1"/>
    <col min="15619" max="15619" width="9.28515625" style="8"/>
    <col min="15620" max="15620" width="11" style="8" customWidth="1"/>
    <col min="15621" max="15873" width="9.28515625" style="8"/>
    <col min="15874" max="15874" width="12.140625" style="8" customWidth="1"/>
    <col min="15875" max="15875" width="9.28515625" style="8"/>
    <col min="15876" max="15876" width="11" style="8" customWidth="1"/>
    <col min="15877" max="16129" width="9.28515625" style="8"/>
    <col min="16130" max="16130" width="12.140625" style="8" customWidth="1"/>
    <col min="16131" max="16131" width="9.28515625" style="8"/>
    <col min="16132" max="16132" width="11" style="8" customWidth="1"/>
    <col min="16133" max="16384" width="9.28515625" style="8"/>
  </cols>
  <sheetData>
    <row r="4" spans="1:10" ht="15">
      <c r="B4" s="108" t="s">
        <v>62</v>
      </c>
      <c r="C4" s="109" t="str">
        <f>CONCATENATE("         PREFEITURA MUNICIPAL DE ",'PO - MELHORIA DE I.P.'!C2)</f>
        <v xml:space="preserve">         PREFEITURA MUNICIPAL DE APIACÁS - MT</v>
      </c>
      <c r="D4" s="109"/>
      <c r="E4" s="109"/>
      <c r="F4" s="109"/>
      <c r="G4" s="109"/>
      <c r="H4" s="109"/>
      <c r="I4" s="109"/>
    </row>
    <row r="11" spans="1:10" ht="21">
      <c r="A11" s="246" t="s">
        <v>63</v>
      </c>
      <c r="B11" s="246"/>
      <c r="C11" s="246"/>
      <c r="D11" s="246"/>
      <c r="E11" s="246"/>
      <c r="F11" s="246"/>
      <c r="G11" s="246"/>
      <c r="H11" s="246"/>
      <c r="I11" s="246"/>
      <c r="J11" s="246"/>
    </row>
    <row r="12" spans="1:10" ht="15.75">
      <c r="A12" s="247"/>
      <c r="B12" s="247"/>
      <c r="C12" s="247"/>
      <c r="D12" s="247"/>
      <c r="E12" s="247"/>
      <c r="F12" s="247"/>
      <c r="G12" s="247"/>
      <c r="H12" s="247"/>
      <c r="I12" s="247"/>
      <c r="J12" s="247"/>
    </row>
    <row r="14" spans="1:10" ht="14.25">
      <c r="A14" s="110"/>
      <c r="B14" s="110"/>
      <c r="C14" s="110"/>
      <c r="D14" s="110"/>
      <c r="E14" s="110"/>
      <c r="F14" s="110"/>
      <c r="G14" s="110"/>
      <c r="H14" s="110"/>
      <c r="I14" s="110"/>
      <c r="J14" s="110"/>
    </row>
    <row r="15" spans="1:10" ht="42" customHeight="1">
      <c r="A15" s="248" t="str">
        <f>CONCATENATE("OBRA ELÉTRICA DE MELHORIA EM I.P. - ",'PO - MELHORIA DE I.P.'!C4)</f>
        <v>OBRA ELÉTRICA DE MELHORIA EM I.P. - AV. ANGELIM ZENI, AV. BRASIL, AV. HELENA DA RIVA, AV. MATO GROSSO, AV. 1º DE MAIO, PRAÇA CENTRAL, AV. DOS EVANGÉLICOS, AV. JAIME CAMPOS</v>
      </c>
      <c r="B15" s="248"/>
      <c r="C15" s="248"/>
      <c r="D15" s="248"/>
      <c r="E15" s="248"/>
      <c r="F15" s="248"/>
      <c r="G15" s="248"/>
      <c r="H15" s="248"/>
      <c r="I15" s="248"/>
      <c r="J15" s="248"/>
    </row>
    <row r="16" spans="1:10" ht="16.149999999999999" customHeight="1">
      <c r="A16" s="110" t="s">
        <v>64</v>
      </c>
      <c r="B16" s="110"/>
      <c r="C16" s="110"/>
      <c r="D16" s="111">
        <v>5.7000000000000002E-2</v>
      </c>
      <c r="E16" s="110" t="s">
        <v>30</v>
      </c>
      <c r="F16" s="110"/>
      <c r="G16" s="110"/>
      <c r="H16" s="110"/>
      <c r="I16" s="110"/>
      <c r="J16" s="111"/>
    </row>
    <row r="17" spans="1:10" ht="14.25">
      <c r="A17" s="110" t="s">
        <v>65</v>
      </c>
      <c r="B17" s="110"/>
      <c r="C17" s="110"/>
      <c r="D17" s="111">
        <v>0.03</v>
      </c>
      <c r="E17" s="110" t="s">
        <v>66</v>
      </c>
      <c r="F17" s="110"/>
      <c r="G17" s="110"/>
      <c r="H17" s="110"/>
      <c r="I17" s="110"/>
      <c r="J17" s="111"/>
    </row>
    <row r="18" spans="1:10" ht="14.25">
      <c r="A18" s="110" t="s">
        <v>67</v>
      </c>
      <c r="B18" s="110"/>
      <c r="C18" s="110"/>
      <c r="D18" s="111">
        <v>1.7749999999999998E-2</v>
      </c>
      <c r="E18" s="110" t="s">
        <v>68</v>
      </c>
      <c r="F18" s="110"/>
      <c r="G18" s="110"/>
      <c r="H18" s="110"/>
      <c r="I18" s="110"/>
      <c r="J18" s="111"/>
    </row>
    <row r="19" spans="1:10" ht="14.25">
      <c r="A19" s="110" t="s">
        <v>69</v>
      </c>
      <c r="B19" s="110"/>
      <c r="C19" s="110"/>
      <c r="D19" s="111">
        <v>6.4399999999999999E-2</v>
      </c>
      <c r="E19" s="110" t="s">
        <v>31</v>
      </c>
      <c r="F19" s="110"/>
      <c r="G19" s="110"/>
      <c r="H19" s="110"/>
      <c r="I19" s="110"/>
      <c r="J19" s="111"/>
    </row>
    <row r="20" spans="1:10" ht="14.25">
      <c r="A20" s="110" t="s">
        <v>26</v>
      </c>
      <c r="B20" s="110"/>
      <c r="C20" s="110"/>
      <c r="D20" s="111">
        <v>6.4999999999999997E-3</v>
      </c>
      <c r="E20" s="110" t="s">
        <v>70</v>
      </c>
      <c r="F20" s="110"/>
      <c r="G20" s="110"/>
      <c r="H20" s="110"/>
      <c r="I20" s="110"/>
      <c r="J20" s="111"/>
    </row>
    <row r="21" spans="1:10" ht="14.25">
      <c r="A21" s="110" t="s">
        <v>71</v>
      </c>
      <c r="B21" s="110"/>
      <c r="C21" s="110"/>
      <c r="D21" s="111">
        <v>0.03</v>
      </c>
      <c r="E21" s="110" t="s">
        <v>70</v>
      </c>
      <c r="F21" s="110"/>
      <c r="G21" s="110"/>
      <c r="H21" s="110"/>
      <c r="I21" s="110"/>
      <c r="J21" s="111"/>
    </row>
    <row r="22" spans="1:10" ht="14.25">
      <c r="A22" s="112" t="s">
        <v>27</v>
      </c>
      <c r="D22" s="111">
        <v>0.02</v>
      </c>
      <c r="E22" s="110" t="s">
        <v>70</v>
      </c>
      <c r="J22" s="111"/>
    </row>
    <row r="23" spans="1:10">
      <c r="A23" s="113"/>
      <c r="B23" s="114"/>
      <c r="C23" s="115"/>
      <c r="D23" s="115"/>
      <c r="E23" s="115"/>
      <c r="F23" s="114"/>
      <c r="G23" s="114"/>
    </row>
    <row r="24" spans="1:10">
      <c r="A24" s="116" t="s">
        <v>72</v>
      </c>
      <c r="B24" s="114"/>
      <c r="C24" s="115"/>
      <c r="D24" s="115"/>
      <c r="E24" s="115"/>
      <c r="F24" s="114"/>
      <c r="G24" s="114"/>
    </row>
    <row r="25" spans="1:10">
      <c r="A25" s="117" t="s">
        <v>73</v>
      </c>
      <c r="B25" s="114"/>
      <c r="C25" s="115"/>
      <c r="D25" s="115"/>
      <c r="E25" s="115"/>
      <c r="F25" s="114"/>
      <c r="G25" s="114"/>
    </row>
    <row r="26" spans="1:10">
      <c r="A26" s="113"/>
      <c r="B26" s="114"/>
      <c r="C26" s="115"/>
      <c r="D26" s="115"/>
      <c r="E26" s="115"/>
      <c r="F26" s="114"/>
      <c r="G26" s="114"/>
    </row>
    <row r="27" spans="1:10" ht="14.25">
      <c r="A27" s="110" t="s">
        <v>74</v>
      </c>
      <c r="B27" s="110" t="s">
        <v>75</v>
      </c>
      <c r="C27" s="110"/>
      <c r="D27" s="110"/>
      <c r="E27" s="110"/>
      <c r="F27" s="110"/>
      <c r="G27" s="110"/>
      <c r="H27" s="110"/>
      <c r="I27" s="110"/>
      <c r="J27" s="110"/>
    </row>
    <row r="28" spans="1:10" ht="14.25">
      <c r="A28" s="110"/>
      <c r="B28" s="110"/>
      <c r="C28" s="110"/>
      <c r="D28" s="110"/>
      <c r="E28" s="110"/>
      <c r="F28" s="110"/>
      <c r="G28" s="110"/>
      <c r="H28" s="110"/>
      <c r="I28" s="110"/>
      <c r="J28" s="110"/>
    </row>
    <row r="29" spans="1:10" ht="15">
      <c r="A29" s="118" t="s">
        <v>74</v>
      </c>
      <c r="B29" s="119">
        <f>((((1+D16)*(1+D17)*(1+D18)*(1+D19))/(1-(SUM(D20:D22))))-1)</f>
        <v>0.25001805076947559</v>
      </c>
      <c r="C29" s="110"/>
      <c r="D29" s="110"/>
      <c r="E29" s="120"/>
      <c r="F29" s="110"/>
      <c r="G29" s="110"/>
      <c r="H29" s="110"/>
      <c r="I29" s="110"/>
      <c r="J29" s="110"/>
    </row>
    <row r="30" spans="1:10">
      <c r="A30" s="113"/>
      <c r="B30" s="114"/>
      <c r="C30" s="115"/>
      <c r="D30" s="115"/>
      <c r="E30" s="115"/>
      <c r="F30" s="114"/>
      <c r="G30" s="114"/>
    </row>
    <row r="31" spans="1:10">
      <c r="A31" s="113"/>
      <c r="B31" s="114"/>
      <c r="C31" s="115"/>
      <c r="D31" s="115"/>
      <c r="E31" s="115"/>
      <c r="F31" s="114"/>
      <c r="G31" s="114"/>
    </row>
    <row r="32" spans="1:10">
      <c r="A32" s="249"/>
      <c r="B32" s="249"/>
      <c r="C32" s="249"/>
      <c r="D32" s="249"/>
      <c r="E32" s="249"/>
      <c r="F32" s="249"/>
      <c r="G32" s="249"/>
      <c r="H32" s="249"/>
      <c r="I32" s="249"/>
      <c r="J32" s="249"/>
    </row>
    <row r="33" spans="1:10">
      <c r="A33" s="113"/>
      <c r="B33" s="114"/>
      <c r="C33" s="115"/>
      <c r="D33" s="115"/>
      <c r="E33" s="115"/>
      <c r="F33" s="114"/>
      <c r="G33" s="114"/>
    </row>
    <row r="34" spans="1:10">
      <c r="A34" s="113"/>
      <c r="B34" s="114"/>
      <c r="C34" s="115"/>
      <c r="D34" s="115"/>
      <c r="E34" s="115"/>
      <c r="F34" s="114"/>
      <c r="G34" s="114"/>
    </row>
    <row r="35" spans="1:10">
      <c r="A35" s="113"/>
      <c r="B35" s="114"/>
      <c r="C35" s="250"/>
      <c r="D35" s="250"/>
      <c r="E35" s="250"/>
      <c r="F35" s="250"/>
      <c r="G35" s="250"/>
      <c r="H35" s="250"/>
    </row>
    <row r="36" spans="1:10">
      <c r="A36" s="113"/>
      <c r="B36" s="114"/>
      <c r="C36" s="251"/>
      <c r="D36" s="251"/>
      <c r="E36" s="251"/>
      <c r="F36" s="251"/>
      <c r="G36" s="251"/>
      <c r="H36" s="251"/>
    </row>
    <row r="37" spans="1:10">
      <c r="A37" s="244"/>
      <c r="B37" s="244"/>
      <c r="C37" s="244"/>
      <c r="D37" s="244"/>
      <c r="E37" s="244"/>
      <c r="F37" s="244"/>
      <c r="G37" s="244"/>
      <c r="H37" s="244"/>
      <c r="I37" s="244"/>
      <c r="J37" s="244"/>
    </row>
    <row r="38" spans="1:10">
      <c r="A38" s="156"/>
      <c r="B38" s="156"/>
      <c r="C38" s="245" t="s">
        <v>113</v>
      </c>
      <c r="D38" s="245"/>
      <c r="E38" s="245"/>
      <c r="F38" s="245"/>
      <c r="G38" s="245"/>
      <c r="H38" s="156"/>
      <c r="I38" s="156"/>
      <c r="J38" s="156"/>
    </row>
    <row r="39" spans="1:10">
      <c r="A39" s="243" t="s">
        <v>114</v>
      </c>
      <c r="B39" s="243"/>
      <c r="C39" s="243"/>
      <c r="D39" s="243"/>
      <c r="E39" s="243"/>
      <c r="F39" s="243"/>
      <c r="G39" s="243"/>
      <c r="H39" s="243"/>
      <c r="I39" s="243"/>
      <c r="J39" s="243"/>
    </row>
    <row r="40" spans="1:10">
      <c r="A40" s="243" t="s">
        <v>115</v>
      </c>
      <c r="B40" s="243"/>
      <c r="C40" s="243"/>
      <c r="D40" s="243"/>
      <c r="E40" s="243"/>
      <c r="F40" s="243"/>
      <c r="G40" s="243"/>
      <c r="H40" s="243"/>
      <c r="I40" s="243"/>
      <c r="J40" s="243"/>
    </row>
    <row r="43" spans="1:10">
      <c r="A43" s="244"/>
      <c r="B43" s="244"/>
      <c r="C43" s="244"/>
      <c r="D43" s="244"/>
      <c r="E43" s="244"/>
      <c r="F43" s="244"/>
      <c r="G43" s="244"/>
      <c r="H43" s="244"/>
      <c r="I43" s="244"/>
      <c r="J43" s="244"/>
    </row>
    <row r="44" spans="1:10">
      <c r="A44" s="243"/>
      <c r="B44" s="243"/>
      <c r="C44" s="243"/>
      <c r="D44" s="243"/>
      <c r="E44" s="243"/>
      <c r="F44" s="243"/>
      <c r="G44" s="243"/>
      <c r="H44" s="243"/>
      <c r="I44" s="243"/>
      <c r="J44" s="243"/>
    </row>
    <row r="45" spans="1:10">
      <c r="A45" s="243"/>
      <c r="B45" s="243"/>
      <c r="C45" s="243"/>
      <c r="D45" s="243"/>
      <c r="E45" s="243"/>
      <c r="F45" s="243"/>
      <c r="G45" s="243"/>
      <c r="H45" s="243"/>
      <c r="I45" s="243"/>
      <c r="J45" s="243"/>
    </row>
  </sheetData>
  <mergeCells count="13">
    <mergeCell ref="C38:G38"/>
    <mergeCell ref="A11:J11"/>
    <mergeCell ref="A12:J12"/>
    <mergeCell ref="A15:J15"/>
    <mergeCell ref="A32:J32"/>
    <mergeCell ref="A37:J37"/>
    <mergeCell ref="C35:H35"/>
    <mergeCell ref="C36:H36"/>
    <mergeCell ref="A39:J39"/>
    <mergeCell ref="A40:J40"/>
    <mergeCell ref="A43:J43"/>
    <mergeCell ref="A44:J44"/>
    <mergeCell ref="A45:J45"/>
  </mergeCells>
  <printOptions horizontalCentered="1"/>
  <pageMargins left="0.51181102362204722" right="0.51181102362204722" top="0.78740157480314965" bottom="0.78740157480314965"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G32"/>
  <sheetViews>
    <sheetView showGridLines="0" view="pageBreakPreview" topLeftCell="A7" zoomScale="115" zoomScaleNormal="85" zoomScaleSheetLayoutView="115" workbookViewId="0">
      <selection activeCell="D27" sqref="D27"/>
    </sheetView>
  </sheetViews>
  <sheetFormatPr defaultRowHeight="12.75"/>
  <cols>
    <col min="1" max="1" width="8.85546875" style="5"/>
    <col min="2" max="2" width="31.7109375" style="5" customWidth="1"/>
    <col min="3" max="3" width="17.42578125" style="5" customWidth="1"/>
    <col min="4" max="4" width="20.5703125" style="5" customWidth="1"/>
    <col min="5" max="5" width="19" style="5" customWidth="1"/>
    <col min="6" max="6" width="20.85546875" style="5" customWidth="1"/>
    <col min="7" max="7" width="14.7109375" style="5" customWidth="1"/>
    <col min="8" max="247" width="8.85546875" style="5"/>
    <col min="248" max="248" width="39.5703125" style="5" customWidth="1"/>
    <col min="249" max="249" width="16.28515625" style="5" customWidth="1"/>
    <col min="250" max="258" width="13.7109375" style="5" customWidth="1"/>
    <col min="259" max="259" width="16.7109375" style="5" customWidth="1"/>
    <col min="260" max="503" width="8.85546875" style="5"/>
    <col min="504" max="504" width="39.5703125" style="5" customWidth="1"/>
    <col min="505" max="505" width="16.28515625" style="5" customWidth="1"/>
    <col min="506" max="514" width="13.7109375" style="5" customWidth="1"/>
    <col min="515" max="515" width="16.7109375" style="5" customWidth="1"/>
    <col min="516" max="759" width="8.85546875" style="5"/>
    <col min="760" max="760" width="39.5703125" style="5" customWidth="1"/>
    <col min="761" max="761" width="16.28515625" style="5" customWidth="1"/>
    <col min="762" max="770" width="13.7109375" style="5" customWidth="1"/>
    <col min="771" max="771" width="16.7109375" style="5" customWidth="1"/>
    <col min="772" max="1015" width="8.85546875" style="5"/>
    <col min="1016" max="1016" width="39.5703125" style="5" customWidth="1"/>
    <col min="1017" max="1017" width="16.28515625" style="5" customWidth="1"/>
    <col min="1018" max="1026" width="13.7109375" style="5" customWidth="1"/>
    <col min="1027" max="1027" width="16.7109375" style="5" customWidth="1"/>
    <col min="1028" max="1271" width="8.85546875" style="5"/>
    <col min="1272" max="1272" width="39.5703125" style="5" customWidth="1"/>
    <col min="1273" max="1273" width="16.28515625" style="5" customWidth="1"/>
    <col min="1274" max="1282" width="13.7109375" style="5" customWidth="1"/>
    <col min="1283" max="1283" width="16.7109375" style="5" customWidth="1"/>
    <col min="1284" max="1527" width="8.85546875" style="5"/>
    <col min="1528" max="1528" width="39.5703125" style="5" customWidth="1"/>
    <col min="1529" max="1529" width="16.28515625" style="5" customWidth="1"/>
    <col min="1530" max="1538" width="13.7109375" style="5" customWidth="1"/>
    <col min="1539" max="1539" width="16.7109375" style="5" customWidth="1"/>
    <col min="1540" max="1783" width="8.85546875" style="5"/>
    <col min="1784" max="1784" width="39.5703125" style="5" customWidth="1"/>
    <col min="1785" max="1785" width="16.28515625" style="5" customWidth="1"/>
    <col min="1786" max="1794" width="13.7109375" style="5" customWidth="1"/>
    <col min="1795" max="1795" width="16.7109375" style="5" customWidth="1"/>
    <col min="1796" max="2039" width="8.85546875" style="5"/>
    <col min="2040" max="2040" width="39.5703125" style="5" customWidth="1"/>
    <col min="2041" max="2041" width="16.28515625" style="5" customWidth="1"/>
    <col min="2042" max="2050" width="13.7109375" style="5" customWidth="1"/>
    <col min="2051" max="2051" width="16.7109375" style="5" customWidth="1"/>
    <col min="2052" max="2295" width="8.85546875" style="5"/>
    <col min="2296" max="2296" width="39.5703125" style="5" customWidth="1"/>
    <col min="2297" max="2297" width="16.28515625" style="5" customWidth="1"/>
    <col min="2298" max="2306" width="13.7109375" style="5" customWidth="1"/>
    <col min="2307" max="2307" width="16.7109375" style="5" customWidth="1"/>
    <col min="2308" max="2551" width="8.85546875" style="5"/>
    <col min="2552" max="2552" width="39.5703125" style="5" customWidth="1"/>
    <col min="2553" max="2553" width="16.28515625" style="5" customWidth="1"/>
    <col min="2554" max="2562" width="13.7109375" style="5" customWidth="1"/>
    <col min="2563" max="2563" width="16.7109375" style="5" customWidth="1"/>
    <col min="2564" max="2807" width="8.85546875" style="5"/>
    <col min="2808" max="2808" width="39.5703125" style="5" customWidth="1"/>
    <col min="2809" max="2809" width="16.28515625" style="5" customWidth="1"/>
    <col min="2810" max="2818" width="13.7109375" style="5" customWidth="1"/>
    <col min="2819" max="2819" width="16.7109375" style="5" customWidth="1"/>
    <col min="2820" max="3063" width="8.85546875" style="5"/>
    <col min="3064" max="3064" width="39.5703125" style="5" customWidth="1"/>
    <col min="3065" max="3065" width="16.28515625" style="5" customWidth="1"/>
    <col min="3066" max="3074" width="13.7109375" style="5" customWidth="1"/>
    <col min="3075" max="3075" width="16.7109375" style="5" customWidth="1"/>
    <col min="3076" max="3319" width="8.85546875" style="5"/>
    <col min="3320" max="3320" width="39.5703125" style="5" customWidth="1"/>
    <col min="3321" max="3321" width="16.28515625" style="5" customWidth="1"/>
    <col min="3322" max="3330" width="13.7109375" style="5" customWidth="1"/>
    <col min="3331" max="3331" width="16.7109375" style="5" customWidth="1"/>
    <col min="3332" max="3575" width="8.85546875" style="5"/>
    <col min="3576" max="3576" width="39.5703125" style="5" customWidth="1"/>
    <col min="3577" max="3577" width="16.28515625" style="5" customWidth="1"/>
    <col min="3578" max="3586" width="13.7109375" style="5" customWidth="1"/>
    <col min="3587" max="3587" width="16.7109375" style="5" customWidth="1"/>
    <col min="3588" max="3831" width="8.85546875" style="5"/>
    <col min="3832" max="3832" width="39.5703125" style="5" customWidth="1"/>
    <col min="3833" max="3833" width="16.28515625" style="5" customWidth="1"/>
    <col min="3834" max="3842" width="13.7109375" style="5" customWidth="1"/>
    <col min="3843" max="3843" width="16.7109375" style="5" customWidth="1"/>
    <col min="3844" max="4087" width="8.85546875" style="5"/>
    <col min="4088" max="4088" width="39.5703125" style="5" customWidth="1"/>
    <col min="4089" max="4089" width="16.28515625" style="5" customWidth="1"/>
    <col min="4090" max="4098" width="13.7109375" style="5" customWidth="1"/>
    <col min="4099" max="4099" width="16.7109375" style="5" customWidth="1"/>
    <col min="4100" max="4343" width="8.85546875" style="5"/>
    <col min="4344" max="4344" width="39.5703125" style="5" customWidth="1"/>
    <col min="4345" max="4345" width="16.28515625" style="5" customWidth="1"/>
    <col min="4346" max="4354" width="13.7109375" style="5" customWidth="1"/>
    <col min="4355" max="4355" width="16.7109375" style="5" customWidth="1"/>
    <col min="4356" max="4599" width="8.85546875" style="5"/>
    <col min="4600" max="4600" width="39.5703125" style="5" customWidth="1"/>
    <col min="4601" max="4601" width="16.28515625" style="5" customWidth="1"/>
    <col min="4602" max="4610" width="13.7109375" style="5" customWidth="1"/>
    <col min="4611" max="4611" width="16.7109375" style="5" customWidth="1"/>
    <col min="4612" max="4855" width="8.85546875" style="5"/>
    <col min="4856" max="4856" width="39.5703125" style="5" customWidth="1"/>
    <col min="4857" max="4857" width="16.28515625" style="5" customWidth="1"/>
    <col min="4858" max="4866" width="13.7109375" style="5" customWidth="1"/>
    <col min="4867" max="4867" width="16.7109375" style="5" customWidth="1"/>
    <col min="4868" max="5111" width="8.85546875" style="5"/>
    <col min="5112" max="5112" width="39.5703125" style="5" customWidth="1"/>
    <col min="5113" max="5113" width="16.28515625" style="5" customWidth="1"/>
    <col min="5114" max="5122" width="13.7109375" style="5" customWidth="1"/>
    <col min="5123" max="5123" width="16.7109375" style="5" customWidth="1"/>
    <col min="5124" max="5367" width="8.85546875" style="5"/>
    <col min="5368" max="5368" width="39.5703125" style="5" customWidth="1"/>
    <col min="5369" max="5369" width="16.28515625" style="5" customWidth="1"/>
    <col min="5370" max="5378" width="13.7109375" style="5" customWidth="1"/>
    <col min="5379" max="5379" width="16.7109375" style="5" customWidth="1"/>
    <col min="5380" max="5623" width="8.85546875" style="5"/>
    <col min="5624" max="5624" width="39.5703125" style="5" customWidth="1"/>
    <col min="5625" max="5625" width="16.28515625" style="5" customWidth="1"/>
    <col min="5626" max="5634" width="13.7109375" style="5" customWidth="1"/>
    <col min="5635" max="5635" width="16.7109375" style="5" customWidth="1"/>
    <col min="5636" max="5879" width="8.85546875" style="5"/>
    <col min="5880" max="5880" width="39.5703125" style="5" customWidth="1"/>
    <col min="5881" max="5881" width="16.28515625" style="5" customWidth="1"/>
    <col min="5882" max="5890" width="13.7109375" style="5" customWidth="1"/>
    <col min="5891" max="5891" width="16.7109375" style="5" customWidth="1"/>
    <col min="5892" max="6135" width="8.85546875" style="5"/>
    <col min="6136" max="6136" width="39.5703125" style="5" customWidth="1"/>
    <col min="6137" max="6137" width="16.28515625" style="5" customWidth="1"/>
    <col min="6138" max="6146" width="13.7109375" style="5" customWidth="1"/>
    <col min="6147" max="6147" width="16.7109375" style="5" customWidth="1"/>
    <col min="6148" max="6391" width="8.85546875" style="5"/>
    <col min="6392" max="6392" width="39.5703125" style="5" customWidth="1"/>
    <col min="6393" max="6393" width="16.28515625" style="5" customWidth="1"/>
    <col min="6394" max="6402" width="13.7109375" style="5" customWidth="1"/>
    <col min="6403" max="6403" width="16.7109375" style="5" customWidth="1"/>
    <col min="6404" max="6647" width="8.85546875" style="5"/>
    <col min="6648" max="6648" width="39.5703125" style="5" customWidth="1"/>
    <col min="6649" max="6649" width="16.28515625" style="5" customWidth="1"/>
    <col min="6650" max="6658" width="13.7109375" style="5" customWidth="1"/>
    <col min="6659" max="6659" width="16.7109375" style="5" customWidth="1"/>
    <col min="6660" max="6903" width="8.85546875" style="5"/>
    <col min="6904" max="6904" width="39.5703125" style="5" customWidth="1"/>
    <col min="6905" max="6905" width="16.28515625" style="5" customWidth="1"/>
    <col min="6906" max="6914" width="13.7109375" style="5" customWidth="1"/>
    <col min="6915" max="6915" width="16.7109375" style="5" customWidth="1"/>
    <col min="6916" max="7159" width="8.85546875" style="5"/>
    <col min="7160" max="7160" width="39.5703125" style="5" customWidth="1"/>
    <col min="7161" max="7161" width="16.28515625" style="5" customWidth="1"/>
    <col min="7162" max="7170" width="13.7109375" style="5" customWidth="1"/>
    <col min="7171" max="7171" width="16.7109375" style="5" customWidth="1"/>
    <col min="7172" max="7415" width="8.85546875" style="5"/>
    <col min="7416" max="7416" width="39.5703125" style="5" customWidth="1"/>
    <col min="7417" max="7417" width="16.28515625" style="5" customWidth="1"/>
    <col min="7418" max="7426" width="13.7109375" style="5" customWidth="1"/>
    <col min="7427" max="7427" width="16.7109375" style="5" customWidth="1"/>
    <col min="7428" max="7671" width="8.85546875" style="5"/>
    <col min="7672" max="7672" width="39.5703125" style="5" customWidth="1"/>
    <col min="7673" max="7673" width="16.28515625" style="5" customWidth="1"/>
    <col min="7674" max="7682" width="13.7109375" style="5" customWidth="1"/>
    <col min="7683" max="7683" width="16.7109375" style="5" customWidth="1"/>
    <col min="7684" max="7927" width="8.85546875" style="5"/>
    <col min="7928" max="7928" width="39.5703125" style="5" customWidth="1"/>
    <col min="7929" max="7929" width="16.28515625" style="5" customWidth="1"/>
    <col min="7930" max="7938" width="13.7109375" style="5" customWidth="1"/>
    <col min="7939" max="7939" width="16.7109375" style="5" customWidth="1"/>
    <col min="7940" max="8183" width="8.85546875" style="5"/>
    <col min="8184" max="8184" width="39.5703125" style="5" customWidth="1"/>
    <col min="8185" max="8185" width="16.28515625" style="5" customWidth="1"/>
    <col min="8186" max="8194" width="13.7109375" style="5" customWidth="1"/>
    <col min="8195" max="8195" width="16.7109375" style="5" customWidth="1"/>
    <col min="8196" max="8439" width="8.85546875" style="5"/>
    <col min="8440" max="8440" width="39.5703125" style="5" customWidth="1"/>
    <col min="8441" max="8441" width="16.28515625" style="5" customWidth="1"/>
    <col min="8442" max="8450" width="13.7109375" style="5" customWidth="1"/>
    <col min="8451" max="8451" width="16.7109375" style="5" customWidth="1"/>
    <col min="8452" max="8695" width="8.85546875" style="5"/>
    <col min="8696" max="8696" width="39.5703125" style="5" customWidth="1"/>
    <col min="8697" max="8697" width="16.28515625" style="5" customWidth="1"/>
    <col min="8698" max="8706" width="13.7109375" style="5" customWidth="1"/>
    <col min="8707" max="8707" width="16.7109375" style="5" customWidth="1"/>
    <col min="8708" max="8951" width="8.85546875" style="5"/>
    <col min="8952" max="8952" width="39.5703125" style="5" customWidth="1"/>
    <col min="8953" max="8953" width="16.28515625" style="5" customWidth="1"/>
    <col min="8954" max="8962" width="13.7109375" style="5" customWidth="1"/>
    <col min="8963" max="8963" width="16.7109375" style="5" customWidth="1"/>
    <col min="8964" max="9207" width="8.85546875" style="5"/>
    <col min="9208" max="9208" width="39.5703125" style="5" customWidth="1"/>
    <col min="9209" max="9209" width="16.28515625" style="5" customWidth="1"/>
    <col min="9210" max="9218" width="13.7109375" style="5" customWidth="1"/>
    <col min="9219" max="9219" width="16.7109375" style="5" customWidth="1"/>
    <col min="9220" max="9463" width="8.85546875" style="5"/>
    <col min="9464" max="9464" width="39.5703125" style="5" customWidth="1"/>
    <col min="9465" max="9465" width="16.28515625" style="5" customWidth="1"/>
    <col min="9466" max="9474" width="13.7109375" style="5" customWidth="1"/>
    <col min="9475" max="9475" width="16.7109375" style="5" customWidth="1"/>
    <col min="9476" max="9719" width="8.85546875" style="5"/>
    <col min="9720" max="9720" width="39.5703125" style="5" customWidth="1"/>
    <col min="9721" max="9721" width="16.28515625" style="5" customWidth="1"/>
    <col min="9722" max="9730" width="13.7109375" style="5" customWidth="1"/>
    <col min="9731" max="9731" width="16.7109375" style="5" customWidth="1"/>
    <col min="9732" max="9975" width="8.85546875" style="5"/>
    <col min="9976" max="9976" width="39.5703125" style="5" customWidth="1"/>
    <col min="9977" max="9977" width="16.28515625" style="5" customWidth="1"/>
    <col min="9978" max="9986" width="13.7109375" style="5" customWidth="1"/>
    <col min="9987" max="9987" width="16.7109375" style="5" customWidth="1"/>
    <col min="9988" max="10231" width="8.85546875" style="5"/>
    <col min="10232" max="10232" width="39.5703125" style="5" customWidth="1"/>
    <col min="10233" max="10233" width="16.28515625" style="5" customWidth="1"/>
    <col min="10234" max="10242" width="13.7109375" style="5" customWidth="1"/>
    <col min="10243" max="10243" width="16.7109375" style="5" customWidth="1"/>
    <col min="10244" max="10487" width="8.85546875" style="5"/>
    <col min="10488" max="10488" width="39.5703125" style="5" customWidth="1"/>
    <col min="10489" max="10489" width="16.28515625" style="5" customWidth="1"/>
    <col min="10490" max="10498" width="13.7109375" style="5" customWidth="1"/>
    <col min="10499" max="10499" width="16.7109375" style="5" customWidth="1"/>
    <col min="10500" max="10743" width="8.85546875" style="5"/>
    <col min="10744" max="10744" width="39.5703125" style="5" customWidth="1"/>
    <col min="10745" max="10745" width="16.28515625" style="5" customWidth="1"/>
    <col min="10746" max="10754" width="13.7109375" style="5" customWidth="1"/>
    <col min="10755" max="10755" width="16.7109375" style="5" customWidth="1"/>
    <col min="10756" max="10999" width="8.85546875" style="5"/>
    <col min="11000" max="11000" width="39.5703125" style="5" customWidth="1"/>
    <col min="11001" max="11001" width="16.28515625" style="5" customWidth="1"/>
    <col min="11002" max="11010" width="13.7109375" style="5" customWidth="1"/>
    <col min="11011" max="11011" width="16.7109375" style="5" customWidth="1"/>
    <col min="11012" max="11255" width="8.85546875" style="5"/>
    <col min="11256" max="11256" width="39.5703125" style="5" customWidth="1"/>
    <col min="11257" max="11257" width="16.28515625" style="5" customWidth="1"/>
    <col min="11258" max="11266" width="13.7109375" style="5" customWidth="1"/>
    <col min="11267" max="11267" width="16.7109375" style="5" customWidth="1"/>
    <col min="11268" max="11511" width="8.85546875" style="5"/>
    <col min="11512" max="11512" width="39.5703125" style="5" customWidth="1"/>
    <col min="11513" max="11513" width="16.28515625" style="5" customWidth="1"/>
    <col min="11514" max="11522" width="13.7109375" style="5" customWidth="1"/>
    <col min="11523" max="11523" width="16.7109375" style="5" customWidth="1"/>
    <col min="11524" max="11767" width="8.85546875" style="5"/>
    <col min="11768" max="11768" width="39.5703125" style="5" customWidth="1"/>
    <col min="11769" max="11769" width="16.28515625" style="5" customWidth="1"/>
    <col min="11770" max="11778" width="13.7109375" style="5" customWidth="1"/>
    <col min="11779" max="11779" width="16.7109375" style="5" customWidth="1"/>
    <col min="11780" max="12023" width="8.85546875" style="5"/>
    <col min="12024" max="12024" width="39.5703125" style="5" customWidth="1"/>
    <col min="12025" max="12025" width="16.28515625" style="5" customWidth="1"/>
    <col min="12026" max="12034" width="13.7109375" style="5" customWidth="1"/>
    <col min="12035" max="12035" width="16.7109375" style="5" customWidth="1"/>
    <col min="12036" max="12279" width="8.85546875" style="5"/>
    <col min="12280" max="12280" width="39.5703125" style="5" customWidth="1"/>
    <col min="12281" max="12281" width="16.28515625" style="5" customWidth="1"/>
    <col min="12282" max="12290" width="13.7109375" style="5" customWidth="1"/>
    <col min="12291" max="12291" width="16.7109375" style="5" customWidth="1"/>
    <col min="12292" max="12535" width="8.85546875" style="5"/>
    <col min="12536" max="12536" width="39.5703125" style="5" customWidth="1"/>
    <col min="12537" max="12537" width="16.28515625" style="5" customWidth="1"/>
    <col min="12538" max="12546" width="13.7109375" style="5" customWidth="1"/>
    <col min="12547" max="12547" width="16.7109375" style="5" customWidth="1"/>
    <col min="12548" max="12791" width="8.85546875" style="5"/>
    <col min="12792" max="12792" width="39.5703125" style="5" customWidth="1"/>
    <col min="12793" max="12793" width="16.28515625" style="5" customWidth="1"/>
    <col min="12794" max="12802" width="13.7109375" style="5" customWidth="1"/>
    <col min="12803" max="12803" width="16.7109375" style="5" customWidth="1"/>
    <col min="12804" max="13047" width="8.85546875" style="5"/>
    <col min="13048" max="13048" width="39.5703125" style="5" customWidth="1"/>
    <col min="13049" max="13049" width="16.28515625" style="5" customWidth="1"/>
    <col min="13050" max="13058" width="13.7109375" style="5" customWidth="1"/>
    <col min="13059" max="13059" width="16.7109375" style="5" customWidth="1"/>
    <col min="13060" max="13303" width="8.85546875" style="5"/>
    <col min="13304" max="13304" width="39.5703125" style="5" customWidth="1"/>
    <col min="13305" max="13305" width="16.28515625" style="5" customWidth="1"/>
    <col min="13306" max="13314" width="13.7109375" style="5" customWidth="1"/>
    <col min="13315" max="13315" width="16.7109375" style="5" customWidth="1"/>
    <col min="13316" max="13559" width="8.85546875" style="5"/>
    <col min="13560" max="13560" width="39.5703125" style="5" customWidth="1"/>
    <col min="13561" max="13561" width="16.28515625" style="5" customWidth="1"/>
    <col min="13562" max="13570" width="13.7109375" style="5" customWidth="1"/>
    <col min="13571" max="13571" width="16.7109375" style="5" customWidth="1"/>
    <col min="13572" max="13815" width="8.85546875" style="5"/>
    <col min="13816" max="13816" width="39.5703125" style="5" customWidth="1"/>
    <col min="13817" max="13817" width="16.28515625" style="5" customWidth="1"/>
    <col min="13818" max="13826" width="13.7109375" style="5" customWidth="1"/>
    <col min="13827" max="13827" width="16.7109375" style="5" customWidth="1"/>
    <col min="13828" max="14071" width="8.85546875" style="5"/>
    <col min="14072" max="14072" width="39.5703125" style="5" customWidth="1"/>
    <col min="14073" max="14073" width="16.28515625" style="5" customWidth="1"/>
    <col min="14074" max="14082" width="13.7109375" style="5" customWidth="1"/>
    <col min="14083" max="14083" width="16.7109375" style="5" customWidth="1"/>
    <col min="14084" max="14327" width="8.85546875" style="5"/>
    <col min="14328" max="14328" width="39.5703125" style="5" customWidth="1"/>
    <col min="14329" max="14329" width="16.28515625" style="5" customWidth="1"/>
    <col min="14330" max="14338" width="13.7109375" style="5" customWidth="1"/>
    <col min="14339" max="14339" width="16.7109375" style="5" customWidth="1"/>
    <col min="14340" max="14583" width="8.85546875" style="5"/>
    <col min="14584" max="14584" width="39.5703125" style="5" customWidth="1"/>
    <col min="14585" max="14585" width="16.28515625" style="5" customWidth="1"/>
    <col min="14586" max="14594" width="13.7109375" style="5" customWidth="1"/>
    <col min="14595" max="14595" width="16.7109375" style="5" customWidth="1"/>
    <col min="14596" max="14839" width="8.85546875" style="5"/>
    <col min="14840" max="14840" width="39.5703125" style="5" customWidth="1"/>
    <col min="14841" max="14841" width="16.28515625" style="5" customWidth="1"/>
    <col min="14842" max="14850" width="13.7109375" style="5" customWidth="1"/>
    <col min="14851" max="14851" width="16.7109375" style="5" customWidth="1"/>
    <col min="14852" max="15095" width="8.85546875" style="5"/>
    <col min="15096" max="15096" width="39.5703125" style="5" customWidth="1"/>
    <col min="15097" max="15097" width="16.28515625" style="5" customWidth="1"/>
    <col min="15098" max="15106" width="13.7109375" style="5" customWidth="1"/>
    <col min="15107" max="15107" width="16.7109375" style="5" customWidth="1"/>
    <col min="15108" max="15351" width="8.85546875" style="5"/>
    <col min="15352" max="15352" width="39.5703125" style="5" customWidth="1"/>
    <col min="15353" max="15353" width="16.28515625" style="5" customWidth="1"/>
    <col min="15354" max="15362" width="13.7109375" style="5" customWidth="1"/>
    <col min="15363" max="15363" width="16.7109375" style="5" customWidth="1"/>
    <col min="15364" max="15607" width="8.85546875" style="5"/>
    <col min="15608" max="15608" width="39.5703125" style="5" customWidth="1"/>
    <col min="15609" max="15609" width="16.28515625" style="5" customWidth="1"/>
    <col min="15610" max="15618" width="13.7109375" style="5" customWidth="1"/>
    <col min="15619" max="15619" width="16.7109375" style="5" customWidth="1"/>
    <col min="15620" max="15863" width="8.85546875" style="5"/>
    <col min="15864" max="15864" width="39.5703125" style="5" customWidth="1"/>
    <col min="15865" max="15865" width="16.28515625" style="5" customWidth="1"/>
    <col min="15866" max="15874" width="13.7109375" style="5" customWidth="1"/>
    <col min="15875" max="15875" width="16.7109375" style="5" customWidth="1"/>
    <col min="15876" max="16119" width="8.85546875" style="5"/>
    <col min="16120" max="16120" width="39.5703125" style="5" customWidth="1"/>
    <col min="16121" max="16121" width="16.28515625" style="5" customWidth="1"/>
    <col min="16122" max="16130" width="13.7109375" style="5" customWidth="1"/>
    <col min="16131" max="16131" width="16.7109375" style="5" customWidth="1"/>
    <col min="16132" max="16377" width="8.85546875" style="5"/>
    <col min="16378" max="16384" width="8.85546875" style="5" customWidth="1"/>
  </cols>
  <sheetData>
    <row r="1" spans="1:7" ht="19.5" thickBot="1">
      <c r="A1" s="32"/>
      <c r="B1" s="266" t="s">
        <v>24</v>
      </c>
      <c r="C1" s="266"/>
      <c r="D1" s="266"/>
      <c r="E1" s="266"/>
      <c r="F1" s="267"/>
    </row>
    <row r="2" spans="1:7" ht="6" customHeight="1">
      <c r="A2" s="87"/>
      <c r="B2" s="135"/>
      <c r="C2" s="135"/>
      <c r="D2" s="135"/>
      <c r="E2" s="136"/>
      <c r="F2" s="88"/>
    </row>
    <row r="3" spans="1:7" ht="3.75" customHeight="1">
      <c r="A3" s="87"/>
      <c r="B3" s="268"/>
      <c r="C3" s="268"/>
      <c r="D3" s="268"/>
      <c r="E3" s="137"/>
      <c r="F3" s="89"/>
    </row>
    <row r="4" spans="1:7" ht="19.5" customHeight="1">
      <c r="A4" s="87" t="s">
        <v>28</v>
      </c>
      <c r="B4" s="268" t="str">
        <f>COMPOSIÇÃO!B3</f>
        <v>MELHORIA EM ILUMINAÇÃO PÚBLICA - VÁRIAS LOCAIS</v>
      </c>
      <c r="C4" s="268"/>
      <c r="D4" s="268"/>
      <c r="E4" s="137"/>
      <c r="F4" s="89"/>
    </row>
    <row r="5" spans="1:7" ht="18" customHeight="1">
      <c r="A5" s="87" t="s">
        <v>29</v>
      </c>
      <c r="B5" s="275" t="str">
        <f>'PO - MELHORIA DE I.P.'!C4</f>
        <v>AV. ANGELIM ZENI, AV. BRASIL, AV. HELENA DA RIVA, AV. MATO GROSSO, AV. 1º DE MAIO, PRAÇA CENTRAL, AV. DOS EVANGÉLICOS, AV. JAIME CAMPOS</v>
      </c>
      <c r="C5" s="275"/>
      <c r="D5" s="275"/>
      <c r="E5" s="275"/>
      <c r="F5" s="276"/>
    </row>
    <row r="6" spans="1:7" ht="56.25" customHeight="1" thickBot="1">
      <c r="A6" s="90"/>
      <c r="B6" s="147"/>
      <c r="C6" s="147"/>
      <c r="D6" s="147"/>
      <c r="E6" s="147"/>
      <c r="F6" s="148"/>
    </row>
    <row r="7" spans="1:7" ht="13.9" customHeight="1" thickBot="1">
      <c r="A7" s="254" t="s">
        <v>9</v>
      </c>
      <c r="B7" s="254" t="s">
        <v>8</v>
      </c>
      <c r="C7" s="271" t="s">
        <v>25</v>
      </c>
      <c r="D7" s="273" t="s">
        <v>52</v>
      </c>
      <c r="E7" s="269" t="s">
        <v>37</v>
      </c>
      <c r="F7" s="270"/>
    </row>
    <row r="8" spans="1:7" ht="13.5" thickBot="1">
      <c r="A8" s="255"/>
      <c r="B8" s="255"/>
      <c r="C8" s="272"/>
      <c r="D8" s="274"/>
      <c r="E8" s="84">
        <v>15</v>
      </c>
      <c r="F8" s="84">
        <v>30</v>
      </c>
    </row>
    <row r="9" spans="1:7">
      <c r="A9" s="260">
        <v>1</v>
      </c>
      <c r="B9" s="262" t="str">
        <f>'PO - MELHORIA DE I.P.'!B9:K9</f>
        <v>ADMINISTRAÇÃO LOCAL</v>
      </c>
      <c r="C9" s="258">
        <f>D9/$D$27</f>
        <v>4.8540328607961376E-2</v>
      </c>
      <c r="D9" s="256">
        <f>'PO - MELHORIA DE I.P.'!L11</f>
        <v>13536.19</v>
      </c>
      <c r="E9" s="33">
        <v>0.5</v>
      </c>
      <c r="F9" s="92">
        <v>0.5</v>
      </c>
      <c r="G9" s="60"/>
    </row>
    <row r="10" spans="1:7">
      <c r="A10" s="261"/>
      <c r="B10" s="263"/>
      <c r="C10" s="259"/>
      <c r="D10" s="257"/>
      <c r="E10" s="34">
        <f>D9*E9</f>
        <v>6768.0950000000003</v>
      </c>
      <c r="F10" s="91">
        <f>D9*F9</f>
        <v>6768.0950000000003</v>
      </c>
      <c r="G10" s="60"/>
    </row>
    <row r="11" spans="1:7" ht="21.75" customHeight="1">
      <c r="A11" s="260">
        <v>2</v>
      </c>
      <c r="B11" s="262" t="str">
        <f>'PO - MELHORIA DE I.P.'!B12</f>
        <v>ESTRUTURAS, LUMINÁRIAS, ELETRODUTOS, CABOS, CONEXÕES E SERVIÇOS DE ESCAVAÇÃO - AV. ANGELIM ZENI</v>
      </c>
      <c r="C11" s="258">
        <f t="shared" ref="C11" si="0">D11/$D$27</f>
        <v>8.8809337800300509E-2</v>
      </c>
      <c r="D11" s="256">
        <f>'PO - MELHORIA DE I.P.'!L14</f>
        <v>24765.8</v>
      </c>
      <c r="E11" s="33">
        <v>0.5</v>
      </c>
      <c r="F11" s="92">
        <v>0.5</v>
      </c>
      <c r="G11" s="60"/>
    </row>
    <row r="12" spans="1:7" ht="23.25" customHeight="1">
      <c r="A12" s="261"/>
      <c r="B12" s="263"/>
      <c r="C12" s="259"/>
      <c r="D12" s="257"/>
      <c r="E12" s="34">
        <f>D11*E11</f>
        <v>12382.9</v>
      </c>
      <c r="F12" s="91">
        <f>D11*F11</f>
        <v>12382.9</v>
      </c>
      <c r="G12" s="60"/>
    </row>
    <row r="13" spans="1:7" ht="24.75" customHeight="1">
      <c r="A13" s="260">
        <v>3</v>
      </c>
      <c r="B13" s="262" t="str">
        <f>'PO - MELHORIA DE I.P.'!B15</f>
        <v>ESTRUTURAS, LUMINÁRIAS, ELETRODUTOS, CABOS, CONEXÕES E SERVIÇOS DE ESCAVAÇÃO - AV. BRASIL</v>
      </c>
      <c r="C13" s="258">
        <f t="shared" ref="C13" si="1">D13/$D$27</f>
        <v>0.38071421127985955</v>
      </c>
      <c r="D13" s="256">
        <f>'PO - MELHORIA DE I.P.'!L17</f>
        <v>106167.8</v>
      </c>
      <c r="E13" s="33">
        <v>0.5</v>
      </c>
      <c r="F13" s="92">
        <v>0.5</v>
      </c>
      <c r="G13" s="60"/>
    </row>
    <row r="14" spans="1:7" ht="23.25" customHeight="1">
      <c r="A14" s="261"/>
      <c r="B14" s="263"/>
      <c r="C14" s="259"/>
      <c r="D14" s="257"/>
      <c r="E14" s="34">
        <f>D13*E13</f>
        <v>53083.9</v>
      </c>
      <c r="F14" s="91">
        <f>D13*F13</f>
        <v>53083.9</v>
      </c>
      <c r="G14" s="60"/>
    </row>
    <row r="15" spans="1:7" ht="27" customHeight="1">
      <c r="A15" s="260">
        <v>4</v>
      </c>
      <c r="B15" s="262" t="str">
        <f>'PO - MELHORIA DE I.P.'!B18</f>
        <v>ESTRUTURAS, LUMINÁRIAS, ELETRODUTOS, CABOS, CONEXÕES E SERVIÇOS DE ESCAVAÇÃO - AV. HELENA DA RIVA</v>
      </c>
      <c r="C15" s="258">
        <f t="shared" ref="C15" si="2">D15/$D$27</f>
        <v>0.19035710563992977</v>
      </c>
      <c r="D15" s="256">
        <f>'PO - MELHORIA DE I.P.'!L20</f>
        <v>53083.9</v>
      </c>
      <c r="E15" s="33">
        <v>0.5</v>
      </c>
      <c r="F15" s="92">
        <v>0.5</v>
      </c>
      <c r="G15" s="60"/>
    </row>
    <row r="16" spans="1:7" ht="24.75" customHeight="1">
      <c r="A16" s="261"/>
      <c r="B16" s="263"/>
      <c r="C16" s="259"/>
      <c r="D16" s="257"/>
      <c r="E16" s="34">
        <f>D15*E15</f>
        <v>26541.95</v>
      </c>
      <c r="F16" s="91">
        <f>D15*F15</f>
        <v>26541.95</v>
      </c>
      <c r="G16" s="60"/>
    </row>
    <row r="17" spans="1:7" ht="25.5" customHeight="1">
      <c r="A17" s="260">
        <v>5</v>
      </c>
      <c r="B17" s="262" t="str">
        <f>'PO - MELHORIA DE I.P.'!B21</f>
        <v>ESTRUTURAS, LUMINÁRIAS, ELETRODUTOS, CABOS, CONEXÕES E SERVIÇOS DE ESCAVAÇÃO - AV. MATO GROSSO</v>
      </c>
      <c r="C17" s="258">
        <f t="shared" ref="C17" si="3">D17/$D$27</f>
        <v>2.2394936729559504E-2</v>
      </c>
      <c r="D17" s="256">
        <f>'PO - MELHORIA DE I.P.'!L23</f>
        <v>6245.16</v>
      </c>
      <c r="E17" s="33">
        <v>0.5</v>
      </c>
      <c r="F17" s="92">
        <v>0.5</v>
      </c>
      <c r="G17" s="60"/>
    </row>
    <row r="18" spans="1:7" ht="23.25" customHeight="1">
      <c r="A18" s="261"/>
      <c r="B18" s="263"/>
      <c r="C18" s="259"/>
      <c r="D18" s="257"/>
      <c r="E18" s="34">
        <f>D17*E17</f>
        <v>3122.58</v>
      </c>
      <c r="F18" s="91">
        <f>D17*F17</f>
        <v>3122.58</v>
      </c>
      <c r="G18" s="60"/>
    </row>
    <row r="19" spans="1:7" ht="20.25" customHeight="1">
      <c r="A19" s="260">
        <v>6</v>
      </c>
      <c r="B19" s="262" t="str">
        <f>'PO - MELHORIA DE I.P.'!B24</f>
        <v>ESTRUTURAS, LUMINÁRIAS, ELETRODUTOS, CABOS, CONEXÕES E SERVIÇOS DE ESCAVAÇÃO - AV. 1º DE MAIO</v>
      </c>
      <c r="C19" s="258">
        <f t="shared" ref="C19" si="4">D19/$D$27</f>
        <v>6.7184846048347013E-2</v>
      </c>
      <c r="D19" s="256">
        <f>'PO - MELHORIA DE I.P.'!L26</f>
        <v>18735.490000000002</v>
      </c>
      <c r="E19" s="33">
        <v>0.5</v>
      </c>
      <c r="F19" s="92">
        <v>0.5</v>
      </c>
      <c r="G19" s="60"/>
    </row>
    <row r="20" spans="1:7" ht="21" customHeight="1">
      <c r="A20" s="261"/>
      <c r="B20" s="263"/>
      <c r="C20" s="259"/>
      <c r="D20" s="257"/>
      <c r="E20" s="34">
        <f>D19*E19</f>
        <v>9367.7450000000008</v>
      </c>
      <c r="F20" s="91">
        <f>D19*F19</f>
        <v>9367.7450000000008</v>
      </c>
      <c r="G20" s="60"/>
    </row>
    <row r="21" spans="1:7" ht="27" customHeight="1">
      <c r="A21" s="260">
        <v>7</v>
      </c>
      <c r="B21" s="262" t="str">
        <f>'PO - MELHORIA DE I.P.'!B27</f>
        <v>ESTRUTURAS, LUMINÁRIAS, ELETRODUTOS, CABOS, CONEXÕES E SERVIÇOS DE ESCAVAÇÃO - PRAÇA CENTRAL</v>
      </c>
      <c r="C21" s="258">
        <f t="shared" ref="C21" si="5">D21/$D$27</f>
        <v>6.8592624914107128E-2</v>
      </c>
      <c r="D21" s="256">
        <f>'PO - MELHORIA DE I.P.'!L29</f>
        <v>19128.07</v>
      </c>
      <c r="E21" s="33">
        <v>0.5</v>
      </c>
      <c r="F21" s="92">
        <v>0.5</v>
      </c>
      <c r="G21" s="60"/>
    </row>
    <row r="22" spans="1:7" ht="20.25" customHeight="1">
      <c r="A22" s="261"/>
      <c r="B22" s="263"/>
      <c r="C22" s="259"/>
      <c r="D22" s="257"/>
      <c r="E22" s="34">
        <f>D21*E21</f>
        <v>9564.0349999999999</v>
      </c>
      <c r="F22" s="91">
        <f>D21*F21</f>
        <v>9564.0349999999999</v>
      </c>
      <c r="G22" s="60"/>
    </row>
    <row r="23" spans="1:7" ht="27" customHeight="1">
      <c r="A23" s="260">
        <v>8</v>
      </c>
      <c r="B23" s="262" t="str">
        <f>'PO - MELHORIA DE I.P.'!B30</f>
        <v>ESTRUTURAS, LUMINÁRIAS, ELETRODUTOS, CABOS, CONEXÕES E SERVIÇOS DE ESCAVAÇÃO - AV. DOS EVANGÉLICOS</v>
      </c>
      <c r="C23" s="258">
        <f t="shared" ref="C23" si="6">D23/$D$27</f>
        <v>0.11101167225037564</v>
      </c>
      <c r="D23" s="256">
        <f>'PO - MELHORIA DE I.P.'!L32</f>
        <v>30957.25</v>
      </c>
      <c r="E23" s="163">
        <v>0.5</v>
      </c>
      <c r="F23" s="168">
        <v>0.5</v>
      </c>
      <c r="G23" s="60"/>
    </row>
    <row r="24" spans="1:7" ht="20.25" customHeight="1">
      <c r="A24" s="261"/>
      <c r="B24" s="263"/>
      <c r="C24" s="259"/>
      <c r="D24" s="257"/>
      <c r="E24" s="34">
        <f>D23*E23</f>
        <v>15478.625</v>
      </c>
      <c r="F24" s="91">
        <f>D23*F23</f>
        <v>15478.625</v>
      </c>
      <c r="G24" s="60"/>
    </row>
    <row r="25" spans="1:7" ht="27" customHeight="1">
      <c r="A25" s="260">
        <v>9</v>
      </c>
      <c r="B25" s="262" t="str">
        <f>'PO - MELHORIA DE I.P.'!B33</f>
        <v>ESTRUTURAS, LUMINÁRIAS, ELETRODUTOS, CABOS, CONEXÕES E SERVIÇOS DE ESCAVAÇÃO - AV. JAIME CAMPOS</v>
      </c>
      <c r="C25" s="258">
        <f t="shared" ref="C25" si="7">D25/$D$27</f>
        <v>2.2394936729559504E-2</v>
      </c>
      <c r="D25" s="256">
        <f>'PO - MELHORIA DE I.P.'!L35</f>
        <v>6245.16</v>
      </c>
      <c r="E25" s="163">
        <v>0.5</v>
      </c>
      <c r="F25" s="168">
        <v>0.5</v>
      </c>
      <c r="G25" s="60"/>
    </row>
    <row r="26" spans="1:7" ht="20.25" customHeight="1">
      <c r="A26" s="261"/>
      <c r="B26" s="263"/>
      <c r="C26" s="259"/>
      <c r="D26" s="257"/>
      <c r="E26" s="34">
        <f>D25*E25</f>
        <v>3122.58</v>
      </c>
      <c r="F26" s="91">
        <f>D25*F25</f>
        <v>3122.58</v>
      </c>
      <c r="G26" s="60"/>
    </row>
    <row r="27" spans="1:7" ht="20.45" customHeight="1" thickBot="1">
      <c r="A27" s="264" t="s">
        <v>40</v>
      </c>
      <c r="B27" s="265"/>
      <c r="C27" s="144">
        <f>SUM(C9:C26)</f>
        <v>1.0000000000000002</v>
      </c>
      <c r="D27" s="145">
        <f>SUM(D9:D26)</f>
        <v>278864.82</v>
      </c>
      <c r="E27" s="146">
        <f>E10+E12+E14+E16+E18+E20+E22+E24+E26</f>
        <v>139432.41</v>
      </c>
      <c r="F27" s="146">
        <f>F10+F12+F14+F16+F18+F20+F22+F24+F26</f>
        <v>139432.41</v>
      </c>
      <c r="G27" s="60"/>
    </row>
    <row r="28" spans="1:7" s="143" customFormat="1">
      <c r="A28" s="142"/>
      <c r="B28" s="142"/>
      <c r="C28" s="142"/>
      <c r="D28" s="142"/>
      <c r="E28" s="142"/>
      <c r="F28" s="142"/>
    </row>
    <row r="29" spans="1:7" s="143" customFormat="1" ht="55.5" customHeight="1"/>
    <row r="30" spans="1:7">
      <c r="C30" s="252" t="s">
        <v>113</v>
      </c>
      <c r="D30" s="252"/>
    </row>
    <row r="31" spans="1:7">
      <c r="C31" s="253" t="s">
        <v>114</v>
      </c>
      <c r="D31" s="253"/>
    </row>
    <row r="32" spans="1:7">
      <c r="C32" s="253" t="s">
        <v>115</v>
      </c>
      <c r="D32" s="253"/>
    </row>
  </sheetData>
  <mergeCells count="49">
    <mergeCell ref="A23:A24"/>
    <mergeCell ref="B23:B24"/>
    <mergeCell ref="C23:C24"/>
    <mergeCell ref="D23:D24"/>
    <mergeCell ref="A25:A26"/>
    <mergeCell ref="B25:B26"/>
    <mergeCell ref="C25:C26"/>
    <mergeCell ref="D25:D26"/>
    <mergeCell ref="A21:A22"/>
    <mergeCell ref="B21:B22"/>
    <mergeCell ref="C21:C22"/>
    <mergeCell ref="D21:D22"/>
    <mergeCell ref="D17:D18"/>
    <mergeCell ref="A19:A20"/>
    <mergeCell ref="B19:B20"/>
    <mergeCell ref="C19:C20"/>
    <mergeCell ref="D19:D20"/>
    <mergeCell ref="A17:A18"/>
    <mergeCell ref="B17:B18"/>
    <mergeCell ref="C17:C18"/>
    <mergeCell ref="B1:F1"/>
    <mergeCell ref="B3:D3"/>
    <mergeCell ref="B4:D4"/>
    <mergeCell ref="E7:F7"/>
    <mergeCell ref="C7:C8"/>
    <mergeCell ref="D7:D8"/>
    <mergeCell ref="B5:F5"/>
    <mergeCell ref="C13:C14"/>
    <mergeCell ref="D13:D14"/>
    <mergeCell ref="A15:A16"/>
    <mergeCell ref="B15:B16"/>
    <mergeCell ref="C15:C16"/>
    <mergeCell ref="D15:D16"/>
    <mergeCell ref="C30:D30"/>
    <mergeCell ref="C31:D31"/>
    <mergeCell ref="C32:D32"/>
    <mergeCell ref="A7:A8"/>
    <mergeCell ref="B7:B8"/>
    <mergeCell ref="D9:D10"/>
    <mergeCell ref="C9:C10"/>
    <mergeCell ref="A9:A10"/>
    <mergeCell ref="B9:B10"/>
    <mergeCell ref="A11:A12"/>
    <mergeCell ref="B11:B12"/>
    <mergeCell ref="C11:C12"/>
    <mergeCell ref="D11:D12"/>
    <mergeCell ref="A27:B27"/>
    <mergeCell ref="A13:A14"/>
    <mergeCell ref="B13:B14"/>
  </mergeCells>
  <pageMargins left="0.7" right="0.7" top="0.75" bottom="0.75" header="0.3" footer="0.3"/>
  <pageSetup paperSize="9" fitToHeight="0" orientation="landscape" r:id="rId1"/>
  <headerFooter>
    <oddFooter>&amp;R&amp;P</oddFooter>
  </headerFooter>
  <rowBreaks count="1" manualBreakCount="1">
    <brk id="1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7</vt:i4>
      </vt:variant>
    </vt:vector>
  </HeadingPairs>
  <TitlesOfParts>
    <vt:vector size="12" baseType="lpstr">
      <vt:lpstr>RESUMO</vt:lpstr>
      <vt:lpstr>PO - MELHORIA DE I.P.</vt:lpstr>
      <vt:lpstr>COMPOSIÇÃO</vt:lpstr>
      <vt:lpstr>COMPOSICAO BDI</vt:lpstr>
      <vt:lpstr>CRONOGRAMA</vt:lpstr>
      <vt:lpstr>COMPOSIÇÃO!Area_de_impressao</vt:lpstr>
      <vt:lpstr>'COMPOSICAO BDI'!Area_de_impressao</vt:lpstr>
      <vt:lpstr>CRONOGRAMA!Area_de_impressao</vt:lpstr>
      <vt:lpstr>'PO - MELHORIA DE I.P.'!Area_de_impressao</vt:lpstr>
      <vt:lpstr>Num_Poste</vt:lpstr>
      <vt:lpstr>COMPOSIÇÃO!Titulos_de_impressao</vt:lpstr>
      <vt:lpstr>'PO - MELHORIA DE I.P.'!Titulos_de_impressao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 Faria Júnior</dc:creator>
  <cp:lastModifiedBy>Silvia.Krizanowski</cp:lastModifiedBy>
  <cp:lastPrinted>2020-10-20T15:56:31Z</cp:lastPrinted>
  <dcterms:created xsi:type="dcterms:W3CDTF">2016-11-23T12:26:19Z</dcterms:created>
  <dcterms:modified xsi:type="dcterms:W3CDTF">2020-10-20T15:56:37Z</dcterms:modified>
</cp:coreProperties>
</file>